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omz\Documents\Projects\ASHRAE\Student Activities\Design Competition\2019 DC\"/>
    </mc:Choice>
  </mc:AlternateContent>
  <bookViews>
    <workbookView xWindow="0" yWindow="0" windowWidth="28800" windowHeight="13020" firstSheet="3" activeTab="3"/>
  </bookViews>
  <sheets>
    <sheet name="Design Calcs" sheetId="4" state="hidden" r:id="rId1"/>
    <sheet name="System Selection" sheetId="5" state="hidden" r:id="rId2"/>
    <sheet name="ISBD 189.1 Rubric" sheetId="3" state="hidden" r:id="rId3"/>
    <sheet name="Design Calcs - Rubric" sheetId="7" r:id="rId4"/>
    <sheet name="System Selection - Rubric" sheetId="6" r:id="rId5"/>
    <sheet name="ISBD - Rubric" sheetId="8" r:id="rId6"/>
  </sheets>
  <calcPr calcId="152511"/>
</workbook>
</file>

<file path=xl/calcChain.xml><?xml version="1.0" encoding="utf-8"?>
<calcChain xmlns="http://schemas.openxmlformats.org/spreadsheetml/2006/main">
  <c r="F90" i="8" l="1"/>
  <c r="F75" i="6" l="1"/>
  <c r="F69" i="6"/>
  <c r="F75" i="7" l="1"/>
  <c r="B21" i="8"/>
  <c r="B20" i="8"/>
  <c r="B19" i="8"/>
  <c r="B18" i="8"/>
  <c r="F80" i="8"/>
  <c r="D21" i="8" s="1"/>
  <c r="F76" i="8"/>
  <c r="D20" i="8" s="1"/>
  <c r="F68" i="8"/>
  <c r="D18" i="8" s="1"/>
  <c r="F88" i="8" l="1"/>
  <c r="D23" i="8" s="1"/>
  <c r="F84" i="8"/>
  <c r="D22" i="8" s="1"/>
  <c r="F72" i="8"/>
  <c r="D19" i="8" s="1"/>
  <c r="F64" i="8"/>
  <c r="D17" i="8" s="1"/>
  <c r="F60" i="8"/>
  <c r="D16" i="8" s="1"/>
  <c r="F56" i="8"/>
  <c r="D15" i="8" s="1"/>
  <c r="F52" i="8"/>
  <c r="D14" i="8" s="1"/>
  <c r="F48" i="8"/>
  <c r="D13" i="8" s="1"/>
  <c r="F44" i="8"/>
  <c r="D12" i="8" s="1"/>
  <c r="F40" i="8"/>
  <c r="D11" i="8" s="1"/>
  <c r="F36" i="8"/>
  <c r="D10" i="8" s="1"/>
  <c r="F32" i="8"/>
  <c r="B25" i="8"/>
  <c r="B24" i="8"/>
  <c r="B23" i="8"/>
  <c r="B22" i="8"/>
  <c r="B17" i="8"/>
  <c r="B16" i="8"/>
  <c r="B15" i="8"/>
  <c r="B14" i="8"/>
  <c r="B13" i="8"/>
  <c r="B12" i="8"/>
  <c r="B11" i="8"/>
  <c r="B10" i="8"/>
  <c r="B9" i="8"/>
  <c r="F73" i="7"/>
  <c r="C20" i="7" s="1"/>
  <c r="F69" i="7"/>
  <c r="C19" i="7" s="1"/>
  <c r="F65" i="7"/>
  <c r="C18" i="7" s="1"/>
  <c r="F61" i="7"/>
  <c r="C17" i="7" s="1"/>
  <c r="F57" i="7"/>
  <c r="C16" i="7" s="1"/>
  <c r="F53" i="7"/>
  <c r="C15" i="7" s="1"/>
  <c r="F49" i="7"/>
  <c r="C14" i="7" s="1"/>
  <c r="F45" i="7"/>
  <c r="C13" i="7" s="1"/>
  <c r="F41" i="7"/>
  <c r="C12" i="7" s="1"/>
  <c r="F37" i="7"/>
  <c r="C11" i="7" s="1"/>
  <c r="F33" i="7"/>
  <c r="C10" i="7" s="1"/>
  <c r="F29" i="7"/>
  <c r="C9" i="7" s="1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F89" i="8" l="1"/>
  <c r="F91" i="8" s="1"/>
  <c r="D25" i="8" s="1"/>
  <c r="D9" i="8"/>
  <c r="F74" i="7"/>
  <c r="C21" i="7" s="1"/>
  <c r="F73" i="6"/>
  <c r="C20" i="6" s="1"/>
  <c r="C19" i="6"/>
  <c r="F65" i="6"/>
  <c r="C18" i="6" s="1"/>
  <c r="F61" i="6"/>
  <c r="C17" i="6" s="1"/>
  <c r="F57" i="6"/>
  <c r="C16" i="6" s="1"/>
  <c r="F53" i="6"/>
  <c r="C15" i="6" s="1"/>
  <c r="F49" i="6"/>
  <c r="C14" i="6" s="1"/>
  <c r="F45" i="6"/>
  <c r="C13" i="6" s="1"/>
  <c r="F41" i="6"/>
  <c r="C12" i="6" s="1"/>
  <c r="F37" i="6"/>
  <c r="C11" i="6" s="1"/>
  <c r="F33" i="6"/>
  <c r="C10" i="6" s="1"/>
  <c r="F29" i="6"/>
  <c r="C9" i="6" s="1"/>
  <c r="F76" i="7" l="1"/>
  <c r="C22" i="7" s="1"/>
  <c r="D24" i="8"/>
  <c r="F74" i="6"/>
  <c r="F76" i="6" l="1"/>
  <c r="C22" i="6" s="1"/>
  <c r="C21" i="6"/>
  <c r="E142" i="5"/>
  <c r="E141" i="5"/>
  <c r="E140" i="5"/>
  <c r="E139" i="5"/>
  <c r="C138" i="5"/>
  <c r="E137" i="5"/>
  <c r="E136" i="5"/>
  <c r="E135" i="5"/>
  <c r="E134" i="5"/>
  <c r="C133" i="5"/>
  <c r="E132" i="5"/>
  <c r="E131" i="5"/>
  <c r="E130" i="5"/>
  <c r="E129" i="5"/>
  <c r="C128" i="5"/>
  <c r="E127" i="5"/>
  <c r="E126" i="5"/>
  <c r="E125" i="5"/>
  <c r="E124" i="5"/>
  <c r="E123" i="5"/>
  <c r="E122" i="5"/>
  <c r="E121" i="5"/>
  <c r="C120" i="5"/>
  <c r="E115" i="5"/>
  <c r="E114" i="5"/>
  <c r="E113" i="5"/>
  <c r="E112" i="5"/>
  <c r="C111" i="5"/>
  <c r="C116" i="5" s="1"/>
  <c r="C17" i="5" s="1"/>
  <c r="E106" i="5"/>
  <c r="E105" i="5"/>
  <c r="E104" i="5"/>
  <c r="E103" i="5"/>
  <c r="C102" i="5"/>
  <c r="E101" i="5"/>
  <c r="E100" i="5"/>
  <c r="E99" i="5"/>
  <c r="C98" i="5"/>
  <c r="C107" i="5" s="1"/>
  <c r="C16" i="5" s="1"/>
  <c r="E93" i="5"/>
  <c r="E92" i="5"/>
  <c r="E91" i="5"/>
  <c r="C90" i="5"/>
  <c r="E89" i="5"/>
  <c r="E88" i="5"/>
  <c r="C87" i="5"/>
  <c r="E86" i="5"/>
  <c r="E85" i="5"/>
  <c r="E84" i="5"/>
  <c r="E83" i="5"/>
  <c r="E82" i="5"/>
  <c r="E81" i="5"/>
  <c r="E80" i="5"/>
  <c r="C79" i="5"/>
  <c r="E74" i="5"/>
  <c r="E73" i="5"/>
  <c r="E72" i="5"/>
  <c r="E71" i="5"/>
  <c r="C70" i="5"/>
  <c r="E69" i="5"/>
  <c r="E68" i="5"/>
  <c r="E67" i="5"/>
  <c r="E66" i="5"/>
  <c r="C65" i="5"/>
  <c r="E60" i="5"/>
  <c r="E59" i="5"/>
  <c r="E58" i="5"/>
  <c r="E57" i="5"/>
  <c r="E56" i="5"/>
  <c r="C55" i="5"/>
  <c r="E54" i="5"/>
  <c r="E53" i="5"/>
  <c r="E52" i="5"/>
  <c r="E51" i="5"/>
  <c r="E50" i="5"/>
  <c r="C49" i="5"/>
  <c r="E44" i="5"/>
  <c r="E43" i="5"/>
  <c r="C42" i="5"/>
  <c r="E41" i="5"/>
  <c r="E40" i="5"/>
  <c r="C39" i="5"/>
  <c r="E38" i="5"/>
  <c r="E37" i="5"/>
  <c r="C36" i="5"/>
  <c r="E35" i="5"/>
  <c r="E34" i="5"/>
  <c r="C33" i="5"/>
  <c r="E32" i="5"/>
  <c r="E31" i="5"/>
  <c r="E30" i="5" s="1"/>
  <c r="C30" i="5"/>
  <c r="C45" i="5" l="1"/>
  <c r="E42" i="5"/>
  <c r="E39" i="5"/>
  <c r="E33" i="5"/>
  <c r="E79" i="5"/>
  <c r="E36" i="5"/>
  <c r="E70" i="5"/>
  <c r="E90" i="5"/>
  <c r="E98" i="5"/>
  <c r="E102" i="5"/>
  <c r="E49" i="5"/>
  <c r="E65" i="5"/>
  <c r="E133" i="5"/>
  <c r="C12" i="5"/>
  <c r="E55" i="5"/>
  <c r="C75" i="5"/>
  <c r="C14" i="5" s="1"/>
  <c r="E120" i="5"/>
  <c r="E128" i="5"/>
  <c r="C143" i="5"/>
  <c r="C18" i="5" s="1"/>
  <c r="C94" i="5"/>
  <c r="C15" i="5" s="1"/>
  <c r="C61" i="5"/>
  <c r="C13" i="5" s="1"/>
  <c r="E87" i="5"/>
  <c r="E111" i="5"/>
  <c r="E116" i="5" s="1"/>
  <c r="D17" i="5" s="1"/>
  <c r="E138" i="5"/>
  <c r="C19" i="5" l="1"/>
  <c r="E107" i="5"/>
  <c r="D16" i="5" s="1"/>
  <c r="E75" i="5"/>
  <c r="D14" i="5" s="1"/>
  <c r="E45" i="5"/>
  <c r="D12" i="5" s="1"/>
  <c r="E94" i="5"/>
  <c r="D15" i="5" s="1"/>
  <c r="E61" i="5"/>
  <c r="D13" i="5" s="1"/>
  <c r="E143" i="5"/>
  <c r="D18" i="5" s="1"/>
  <c r="D19" i="5" l="1"/>
  <c r="C6" i="5"/>
  <c r="C60" i="4"/>
  <c r="E59" i="4"/>
  <c r="E58" i="4"/>
  <c r="E57" i="4"/>
  <c r="E56" i="4"/>
  <c r="E55" i="4"/>
  <c r="E54" i="4"/>
  <c r="E53" i="4"/>
  <c r="E52" i="4"/>
  <c r="C47" i="4"/>
  <c r="C14" i="4" s="1"/>
  <c r="E46" i="4"/>
  <c r="E45" i="4"/>
  <c r="E44" i="4"/>
  <c r="C40" i="4"/>
  <c r="C13" i="4" s="1"/>
  <c r="E39" i="4"/>
  <c r="E38" i="4"/>
  <c r="E37" i="4"/>
  <c r="E36" i="4"/>
  <c r="E35" i="4"/>
  <c r="C31" i="4"/>
  <c r="C12" i="4" s="1"/>
  <c r="E30" i="4"/>
  <c r="E29" i="4"/>
  <c r="E28" i="4"/>
  <c r="E27" i="4"/>
  <c r="E26" i="4"/>
  <c r="E25" i="4"/>
  <c r="E24" i="4"/>
  <c r="E47" i="4" l="1"/>
  <c r="D14" i="4" s="1"/>
  <c r="C15" i="4"/>
  <c r="C16" i="4"/>
  <c r="K60" i="4" s="1"/>
  <c r="E40" i="4"/>
  <c r="D13" i="4" s="1"/>
  <c r="E60" i="4"/>
  <c r="D15" i="4" s="1"/>
  <c r="E31" i="4"/>
  <c r="D12" i="4" s="1"/>
  <c r="D16" i="4" s="1"/>
  <c r="C6" i="4" s="1"/>
  <c r="M29" i="4" l="1"/>
  <c r="M46" i="4"/>
  <c r="M26" i="4"/>
  <c r="M35" i="4"/>
  <c r="M24" i="4"/>
  <c r="M36" i="4"/>
  <c r="C86" i="3"/>
  <c r="C19" i="3" s="1"/>
  <c r="E85" i="3"/>
  <c r="C80" i="3"/>
  <c r="C18" i="3" s="1"/>
  <c r="E77" i="3"/>
  <c r="E78" i="3"/>
  <c r="C72" i="3"/>
  <c r="C17" i="3" s="1"/>
  <c r="E62" i="3"/>
  <c r="E63" i="3"/>
  <c r="E64" i="3"/>
  <c r="E65" i="3"/>
  <c r="E66" i="3"/>
  <c r="E67" i="3"/>
  <c r="E68" i="3"/>
  <c r="E69" i="3"/>
  <c r="E70" i="3"/>
  <c r="E71" i="3"/>
  <c r="E54" i="3"/>
  <c r="E55" i="3"/>
  <c r="E56" i="3"/>
  <c r="C57" i="3"/>
  <c r="C16" i="3" s="1"/>
  <c r="E45" i="3"/>
  <c r="E46" i="3"/>
  <c r="E47" i="3"/>
  <c r="E48" i="3"/>
  <c r="C49" i="3"/>
  <c r="C15" i="3" s="1"/>
  <c r="E38" i="3"/>
  <c r="E37" i="3"/>
  <c r="E36" i="3"/>
  <c r="C39" i="3"/>
  <c r="C14" i="3" s="1"/>
  <c r="E26" i="3"/>
  <c r="E84" i="3" l="1"/>
  <c r="E86" i="3" s="1"/>
  <c r="D19" i="3" s="1"/>
  <c r="E76" i="3"/>
  <c r="E80" i="3" s="1"/>
  <c r="D18" i="3" s="1"/>
  <c r="E61" i="3"/>
  <c r="E72" i="3" s="1"/>
  <c r="D17" i="3" s="1"/>
  <c r="E53" i="3"/>
  <c r="E57" i="3" s="1"/>
  <c r="D16" i="3" s="1"/>
  <c r="E44" i="3"/>
  <c r="E49" i="3" s="1"/>
  <c r="D15" i="3" s="1"/>
  <c r="E27" i="3"/>
  <c r="E28" i="3" s="1"/>
  <c r="D13" i="3" s="1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C90" i="3"/>
  <c r="C104" i="3" s="1"/>
  <c r="C20" i="3" s="1"/>
  <c r="E35" i="3"/>
  <c r="E34" i="3"/>
  <c r="E33" i="3"/>
  <c r="E32" i="3"/>
  <c r="E39" i="3" l="1"/>
  <c r="D14" i="3" s="1"/>
  <c r="E90" i="3"/>
  <c r="E104" i="3" s="1"/>
  <c r="D20" i="3" s="1"/>
  <c r="D21" i="3" s="1"/>
  <c r="C28" i="3" l="1"/>
  <c r="C13" i="3" s="1"/>
  <c r="C21" i="3" l="1"/>
  <c r="F13" i="3" s="1"/>
  <c r="G32" i="3" l="1"/>
  <c r="G63" i="3"/>
  <c r="G44" i="3"/>
  <c r="G38" i="3"/>
  <c r="F17" i="3"/>
  <c r="F16" i="3"/>
  <c r="F18" i="3"/>
  <c r="F19" i="3"/>
  <c r="F14" i="3"/>
  <c r="F15" i="3"/>
  <c r="F20" i="3"/>
</calcChain>
</file>

<file path=xl/sharedStrings.xml><?xml version="1.0" encoding="utf-8"?>
<sst xmlns="http://schemas.openxmlformats.org/spreadsheetml/2006/main" count="796" uniqueCount="386">
  <si>
    <t>ASHRAE</t>
  </si>
  <si>
    <t>Student Activities Committee</t>
  </si>
  <si>
    <t xml:space="preserve">Max </t>
  </si>
  <si>
    <t>Points</t>
  </si>
  <si>
    <t>Communication of Results</t>
  </si>
  <si>
    <t>TOTAL</t>
  </si>
  <si>
    <t xml:space="preserve"> </t>
  </si>
  <si>
    <t>Narrative – Clarity and Organization</t>
  </si>
  <si>
    <t>Effective Use of Graphics</t>
  </si>
  <si>
    <t>General presentation</t>
  </si>
  <si>
    <t xml:space="preserve">College: </t>
  </si>
  <si>
    <t>Student Design Project Competition Evaluation Form</t>
  </si>
  <si>
    <t>Total Points:</t>
  </si>
  <si>
    <t>Cover sheet</t>
  </si>
  <si>
    <t>Listing of team members and advisors</t>
  </si>
  <si>
    <t>Table of contents</t>
  </si>
  <si>
    <t>References</t>
  </si>
  <si>
    <t>Appendices</t>
  </si>
  <si>
    <t>Clarity</t>
  </si>
  <si>
    <t>Professionalism of presentation</t>
  </si>
  <si>
    <t>Effectiveness of conclusions and recommendations - were you sold</t>
  </si>
  <si>
    <t>Creativity of presentation</t>
  </si>
  <si>
    <t>Organization</t>
  </si>
  <si>
    <t>Effective use of technical drawings</t>
  </si>
  <si>
    <t>Penalty - (Project exceeds limits): -50</t>
  </si>
  <si>
    <t>Actual</t>
  </si>
  <si>
    <t>Score</t>
  </si>
  <si>
    <t>0-10</t>
  </si>
  <si>
    <t>Sustainable Sites</t>
  </si>
  <si>
    <t>Team effectively demonstrates knowledge of the Standard and justifies their method of achieving compliance.</t>
  </si>
  <si>
    <t>Understanding of Compliance Paths</t>
  </si>
  <si>
    <t>Mandatory-Mitigation of Heat Island Effect: Site hardscape is addressed IAW the Standard.</t>
  </si>
  <si>
    <t>Mandatory-Mitigation of Heat Island Effect: Above grade walls are shaded IAW the Standard</t>
  </si>
  <si>
    <t>Mandatory-Mitigation of Heat Island Effect: Roof systems comply with the Standard</t>
  </si>
  <si>
    <t>Water Use Efficiency</t>
  </si>
  <si>
    <t>Overall success in achieving compliance with one of the two compliance paths:
a. ALL Mandatory options + prescriptive options explained and justified.
b. Mandatory + Performance Option explained and justified. Calculations are required for this option.</t>
  </si>
  <si>
    <t>Energy Efficiency</t>
  </si>
  <si>
    <t>Mandatory - On-Site Renewable Energy Systems: Team has addressed and justified the section.</t>
  </si>
  <si>
    <t>Indoor Environmental Quality</t>
  </si>
  <si>
    <t>Mandatory-Thermal Environmental Conditions for Human Occupancy: Building Complies with ASHRAE 55. Calculations shall be provided to receive full credit for this item.</t>
  </si>
  <si>
    <t>Mandatory-General: Building complies with Sections 5.4, 6.4, 7.4, 8.4, 9.4, and 10.4 of ASHRAE 90.1.</t>
  </si>
  <si>
    <t>Construction and Plans For Operation</t>
  </si>
  <si>
    <r>
      <t xml:space="preserve">Project Category: </t>
    </r>
    <r>
      <rPr>
        <b/>
        <u/>
        <sz val="10"/>
        <rFont val="Times New Roman"/>
        <family val="1"/>
      </rPr>
      <t xml:space="preserve">Integrated Sustainable Building Design (ISBD) </t>
    </r>
  </si>
  <si>
    <t>Mandatory-Site Selection: The building is situated on an allowable site and the team has justified the selection.</t>
  </si>
  <si>
    <t>Mandatory-Reduction of Light Pollution: Exterior lighting systems comply with the standard.</t>
  </si>
  <si>
    <t>Prescriptive Option Path: All prescriptive items explained and justified in the write-up.</t>
  </si>
  <si>
    <t>Performance Option Path: Calculations are provided and justified in the write-up.</t>
  </si>
  <si>
    <t>Mandatory-Site Water Use Reduction: the team has addressed and justified the section.</t>
  </si>
  <si>
    <t>Mandatory-Building Water Use Reduction: the team has addressed and justified the section.</t>
  </si>
  <si>
    <t>Mandatory-Water Consumption Management: the team has addressed and justified the section.</t>
  </si>
  <si>
    <t>Mandatory-Indoor Air Quality: Building Complies with ASHRAE 62.1. Ventilation Calculations shall be provided to receive full credit for this item.</t>
  </si>
  <si>
    <t>Mandatory - Outdoor Air Delivery Monitoring:  Team has addressed and justified the section.</t>
  </si>
  <si>
    <t>Mandatory - Filtration and Air Cleaner Requirements:  Team has addressed and justified the section.</t>
  </si>
  <si>
    <t>Mandatory - Environmental Tobacco Smoke:  Team has addressed and justified the section.</t>
  </si>
  <si>
    <t>Mandatory - Building Entrances:  Team has addressed and justified the section.</t>
  </si>
  <si>
    <t>Mandatory - Acoustical Control:  Team has addressed and justified the section.</t>
  </si>
  <si>
    <t>Mandatory - Daylighting by Toplighting:  Team has addressed and justified the section.</t>
  </si>
  <si>
    <t>Mandatory - Isolation of the Building from Pollutants in the Soil:  Team has addressed and justified the section.</t>
  </si>
  <si>
    <t>The Buildings Impact on the Atmosphere, Materials, and Resources</t>
  </si>
  <si>
    <t>Mandatory - Construction Waste Management:  Team has addressed and justified the section.</t>
  </si>
  <si>
    <t>Mandatory - Storage and Collection of Recyclables and Discarded Goods:  Team has addressed and justified the section.</t>
  </si>
  <si>
    <t>Mandatory - Construction:  Team has addressed and justified the section.</t>
  </si>
  <si>
    <t>Mandatory - Plans for Operation:  Team has addressed and justified the section.</t>
  </si>
  <si>
    <t>Summary of results</t>
  </si>
  <si>
    <t>Select either the prescriptive or performance option, not both.</t>
  </si>
  <si>
    <t>Project Category: Design Calculations</t>
  </si>
  <si>
    <t>HVAC Design Calculations</t>
  </si>
  <si>
    <t>Summary of Results</t>
  </si>
  <si>
    <t>System Sizing</t>
  </si>
  <si>
    <t>ASHRAE Standards</t>
  </si>
  <si>
    <t>Creativity</t>
  </si>
  <si>
    <t xml:space="preserve">HVAC Design Calculations </t>
  </si>
  <si>
    <t>Calculated</t>
  </si>
  <si>
    <t>Accuracy of Cooling Load Estimate</t>
  </si>
  <si>
    <t>1 to 3</t>
  </si>
  <si>
    <t>General description of each topic</t>
  </si>
  <si>
    <t>Accuracy of Heatin Load Estimate</t>
  </si>
  <si>
    <t>4 to 7</t>
  </si>
  <si>
    <t>Explaination of how the results were determined</t>
  </si>
  <si>
    <t>Understanding of Equipment</t>
  </si>
  <si>
    <t>8 to 10</t>
  </si>
  <si>
    <t>Multiple examples/calculations shown</t>
  </si>
  <si>
    <t>Energy Considerations</t>
  </si>
  <si>
    <t>Operating and Maintenance Considerations</t>
  </si>
  <si>
    <t>Flexibility of Systems to Meet Owners Requirements</t>
  </si>
  <si>
    <t>Owner's Required System Not Used</t>
  </si>
  <si>
    <t>Entering a 10 will deduct the maximum points</t>
  </si>
  <si>
    <t>Compliance with ASHRAE Standards</t>
  </si>
  <si>
    <t>ASHRAE 55: Thermal Comfort</t>
  </si>
  <si>
    <t>General description</t>
  </si>
  <si>
    <t>ASHRAE 90.1 Envelope Compliances</t>
  </si>
  <si>
    <t>Describes how the Standard was applied</t>
  </si>
  <si>
    <t>ASHRAE 90.1 Equipment Efficiency Compliance</t>
  </si>
  <si>
    <t>Examples/Calculations shown</t>
  </si>
  <si>
    <t>ASHRAE 90.1 System Selection</t>
  </si>
  <si>
    <t>ASHRAE 62.1 Ventilation Compliance</t>
  </si>
  <si>
    <t>Creativity/Applications</t>
  </si>
  <si>
    <t>General description of the requirement</t>
  </si>
  <si>
    <t>Does the system design easilty integrate into the architecture of the Building?</t>
  </si>
  <si>
    <t>The team describes how each category was met</t>
  </si>
  <si>
    <t>Level of innovation above a "standard" design</t>
  </si>
  <si>
    <t>Detail explaination of compliance with each category</t>
  </si>
  <si>
    <t>Formatting (cover sheet, listing of team members and advisors, table of contents, references and appedices)</t>
  </si>
  <si>
    <t>Clarity and effective communication of design details</t>
  </si>
  <si>
    <t>Oranization</t>
  </si>
  <si>
    <t>Presentation of drawings</t>
  </si>
  <si>
    <t>Flow Diagrams</t>
  </si>
  <si>
    <t>Penalty - (Project exceeds limits): -10 points per page</t>
  </si>
  <si>
    <r>
      <t xml:space="preserve">Project Category: </t>
    </r>
    <r>
      <rPr>
        <b/>
        <u/>
        <sz val="10"/>
        <rFont val="Times New Roman"/>
        <family val="1"/>
      </rPr>
      <t>HVAC System Selection</t>
    </r>
  </si>
  <si>
    <t>HVAC System Selection</t>
  </si>
  <si>
    <t>Matrix Criteria Evaluation</t>
  </si>
  <si>
    <t>Low Life Cycle</t>
  </si>
  <si>
    <t>Low Environmental Impact</t>
  </si>
  <si>
    <t>Comfort and Health</t>
  </si>
  <si>
    <t>Creative High Performance Green Design</t>
  </si>
  <si>
    <t>Synergy with Architecture</t>
  </si>
  <si>
    <t xml:space="preserve">HVAC System Selection </t>
  </si>
  <si>
    <t>Scoring Guides:</t>
  </si>
  <si>
    <t>Performance requirements</t>
  </si>
  <si>
    <t>Y/N</t>
  </si>
  <si>
    <t xml:space="preserve">Systems must meet ASHRAE performance requirements for:  Comfort, Ventilation, Energy Consumption and Sound </t>
  </si>
  <si>
    <t>Capacity requirements</t>
  </si>
  <si>
    <t>Systems must meet the heating and cooling loads of the building.</t>
  </si>
  <si>
    <t>Spatial requirements</t>
  </si>
  <si>
    <t>All equipment, ductwork and piping need to fit in the available space of the MER, shaft spaces, plenums,and roof.</t>
  </si>
  <si>
    <t>First Cost</t>
  </si>
  <si>
    <t>Considered?</t>
  </si>
  <si>
    <t>Explaination of how and why systems were ranked</t>
  </si>
  <si>
    <t>Operating Cost</t>
  </si>
  <si>
    <t>Maintainability</t>
  </si>
  <si>
    <t>Sustainability</t>
  </si>
  <si>
    <t>Goal: Low Life Cycle Cost</t>
  </si>
  <si>
    <t>Discussion of Life cycle analysis</t>
  </si>
  <si>
    <r>
      <t xml:space="preserve">Scoring Guidelines: </t>
    </r>
    <r>
      <rPr>
        <b/>
        <sz val="8"/>
        <rFont val="Times New Roman"/>
        <family val="1"/>
      </rPr>
      <t>per category</t>
    </r>
  </si>
  <si>
    <t>Explaination of first cost</t>
  </si>
  <si>
    <t>0 points if not included or discussed</t>
  </si>
  <si>
    <t>Explaination of operating cost</t>
  </si>
  <si>
    <t>1 to 3 points for a general description/explanation of LCCA w/o examples</t>
  </si>
  <si>
    <t>Explaination of maintenance cost</t>
  </si>
  <si>
    <t>4 to 7 points for basic examples of costs associated w/o discussion of how they were provided/estimated</t>
  </si>
  <si>
    <t>Explaination of replacement cost</t>
  </si>
  <si>
    <t>8 to 10 points for detailed examples of costs and how they were provided/estimated</t>
  </si>
  <si>
    <t>Explaination of life cycle cost</t>
  </si>
  <si>
    <t>Accurate and detailed life cycle calculations(for all 3 systems)</t>
  </si>
  <si>
    <t>Accuracy of first cost calculations</t>
  </si>
  <si>
    <t>1 to 3 points for detailed calculation for only 1 system</t>
  </si>
  <si>
    <t>Accuracy of operating cost calculations</t>
  </si>
  <si>
    <t>4 to 7 points for detailed calculation for 2 systems</t>
  </si>
  <si>
    <t>Accuracy of maintenance cost calculations</t>
  </si>
  <si>
    <t>8 to 10 points for detailed calculation for all 3 systems</t>
  </si>
  <si>
    <t>Accuracy of replacement cost calculations</t>
  </si>
  <si>
    <t>Accuracy of life cycle cost calculations</t>
  </si>
  <si>
    <t>Goal: Low Environmental Impact</t>
  </si>
  <si>
    <t>Energy usage discussion</t>
  </si>
  <si>
    <t>1 to 3 points if topic is mentioned and understood w/o examples or supporting data</t>
  </si>
  <si>
    <t>Carbon footprint discussion</t>
  </si>
  <si>
    <t>4 to 7 points if topic is mentioned, understood and includes examples and supporting data</t>
  </si>
  <si>
    <t>8 to 10 points if topic is mentioned, understood, includes examples and supporting data, and compares to benchmarks</t>
  </si>
  <si>
    <t>Refrigerant discussion</t>
  </si>
  <si>
    <t>Discussion of Baseline system</t>
  </si>
  <si>
    <t>1 to 3 points if topic is mentioned and understood</t>
  </si>
  <si>
    <t>Discussion of compliance Section 4.2</t>
  </si>
  <si>
    <t>4 to 7 points if topic is mentioned, understood and references specific standard language</t>
  </si>
  <si>
    <t>Discussion of  mandatory requirements in 5.4,6.4,7.4,8.4,9.4 &amp; 10.4</t>
  </si>
  <si>
    <t>8 to 10 points if topic is mentioned, understood, references specific standard language, and correlates to the selected system</t>
  </si>
  <si>
    <t>Discussion of Section 6 HVAC</t>
  </si>
  <si>
    <t>Goal: Comfort and Health</t>
  </si>
  <si>
    <t>ASHRAE Standard 62 ventilation rate discussion</t>
  </si>
  <si>
    <t>ASHRAE Standard 62 ventilation rate compliance</t>
  </si>
  <si>
    <t>Standard 55 Section 5.2 80% of occupants comfortable discussion</t>
  </si>
  <si>
    <t>Standard 55 other areas discussion</t>
  </si>
  <si>
    <t>Standard 55 Section 5.2 80% of occupants comfortable compliance</t>
  </si>
  <si>
    <t>Standard 55 other areas compliance</t>
  </si>
  <si>
    <t>Discussion/use of zoning/temperature control systems</t>
  </si>
  <si>
    <t>Discussion</t>
  </si>
  <si>
    <t>Explain Strategy &amp; Provide Examples</t>
  </si>
  <si>
    <t>Discussion/use of air filtration</t>
  </si>
  <si>
    <t>Explaination and example</t>
  </si>
  <si>
    <t>Discussion/use of motivations: Rental Income, Productivity/sales and better employees</t>
  </si>
  <si>
    <t>The team mentionned something new and innovative in one project</t>
  </si>
  <si>
    <t>The team explain the impact of this innovation on the systems and how this innovation is revolutionary</t>
  </si>
  <si>
    <t>Multiple example are given to explain the innovation</t>
  </si>
  <si>
    <t>ASHRAE Green Guide</t>
  </si>
  <si>
    <t>4 to 7 points if topic is mentioned, understood and references specifics</t>
  </si>
  <si>
    <t>Advanced Energy Design Guides (AEDG), Other</t>
  </si>
  <si>
    <t>8 to 10 points if topic is mentioned, understood, references specifics, and correlates to the selected system</t>
  </si>
  <si>
    <t>Innovation of system 1</t>
  </si>
  <si>
    <t>note</t>
  </si>
  <si>
    <t>Innovation of system 2</t>
  </si>
  <si>
    <t>1 to 3 points if something new or innovative is mentioned without discussion</t>
  </si>
  <si>
    <t>Innovation of system 3</t>
  </si>
  <si>
    <t>4 to 7 points if something new or innovative is mentioned and the impact of the innovation</t>
  </si>
  <si>
    <t>Overall Creativity</t>
  </si>
  <si>
    <t>8 to 10 points if something new or innovative is mentioned, its impact/benefit discussed, and comparison to traditional systems</t>
  </si>
  <si>
    <t>Goal: Synergy with Architecture</t>
  </si>
  <si>
    <t>Discussion of architectural synergy</t>
  </si>
  <si>
    <t>Minimize amount of occupied space required</t>
  </si>
  <si>
    <t>1 to 3 points if the synergy with architecture is mentioned w/o examples</t>
  </si>
  <si>
    <t>Minimal affect on buildings architectural façade</t>
  </si>
  <si>
    <t>4 to 7 points if synergy with architecture is mentioned and includes specific examples</t>
  </si>
  <si>
    <t>Impact of diffusers, registers, exposed ductwork</t>
  </si>
  <si>
    <t>8 to 10 points if synergy with architecture is mentioned, includes specific examples, and discusses positives and negatives to the architecture and HVAC system</t>
  </si>
  <si>
    <t>Impact of decision on windows, insulation, etc. on HVAC systems</t>
  </si>
  <si>
    <t>System 1</t>
  </si>
  <si>
    <t>System 2</t>
  </si>
  <si>
    <t>System 3</t>
  </si>
  <si>
    <t>Overall effectiveness of graphics</t>
  </si>
  <si>
    <t>Mechanical Drawings</t>
  </si>
  <si>
    <t>Overall effectiveness of mechanical drawings</t>
  </si>
  <si>
    <t>How appropriately was the given system applied to the given building type?</t>
  </si>
  <si>
    <t>Reliability / Flexibility</t>
  </si>
  <si>
    <t xml:space="preserve">Discussion of the impact of the building’s mechanical systems on the indoor and outdoor environment. </t>
  </si>
  <si>
    <t>Water usage discussion</t>
  </si>
  <si>
    <r>
      <t>Discussion/compliance with ASHRAE Standard 62.1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>and 55. (Proper outdoor air quantities, temperature/humidity control)</t>
    </r>
  </si>
  <si>
    <t>ASHRAE Standard 62 discussion and compliance of other factors</t>
  </si>
  <si>
    <t>Discussion of how ASHRAE Standard 90.1 was used to guide the selection process</t>
  </si>
  <si>
    <t>Goal: Creative High Performance Sustainable Design</t>
  </si>
  <si>
    <t>Discussion of Sustainable Design</t>
  </si>
  <si>
    <t>Sustainable discussion</t>
  </si>
  <si>
    <t xml:space="preserve">Topic </t>
  </si>
  <si>
    <t>Developing</t>
  </si>
  <si>
    <t>Satisfactory</t>
  </si>
  <si>
    <t>ASHRAE - Student Activities Committee</t>
  </si>
  <si>
    <t>Some costs including initial investment, operating and/or maintenance are roughly estimated no justifications/explanations</t>
  </si>
  <si>
    <t>Full compliance with standard 90.1 is provided without the proper analysis and justification</t>
  </si>
  <si>
    <t>Rough compliance with standard 90.1 is provided without the proper analysis and justification</t>
  </si>
  <si>
    <t>Overall compliance with standard 90.1 is provided with limited analysis and justification</t>
  </si>
  <si>
    <t>Rough compliance with standard 55 is provided without the proper analysis and justification</t>
  </si>
  <si>
    <t>Overall compliance with standard 55 is provided with limited analysis and justification</t>
  </si>
  <si>
    <t>Full compliance with standard 55 is provided without the proper analysis and justification</t>
  </si>
  <si>
    <t>Full compliance with standard 62 is provided without the proper analysis and justification</t>
  </si>
  <si>
    <t>Overall compliance with standard 62 is provided with limited analysis and justification</t>
  </si>
  <si>
    <t>Rough compliance with standard 62 is provided without the proper analysis and justification</t>
  </si>
  <si>
    <t>Good analysis of the comfort conditions is provided with some supporting data and examples</t>
  </si>
  <si>
    <t>Overall analysis of the comfort conditions is provided with limited supporting data and examples</t>
  </si>
  <si>
    <t>Rough analysis of the comfort conditions is provided without supporting data and examples</t>
  </si>
  <si>
    <t>Detailed and accurate analysis of sustainability-related issues is provided with supporting data and examples including the proper use of the Green Guide and relevant AEDG</t>
  </si>
  <si>
    <t>Good analysis of sustainability-related issues is provided with some supporting data and examples</t>
  </si>
  <si>
    <t>Overall analysis of sustainability-related issues is provided with some supporting data and examples</t>
  </si>
  <si>
    <t>Rough analysis of sustainability-related issues is provided without supporting data and examples</t>
  </si>
  <si>
    <t>Detailed impacts on architecture and other systems is provided with supporting data and optimization of space allocation</t>
  </si>
  <si>
    <t>Detailed impacts on architecture and other systems is provided with supporting data</t>
  </si>
  <si>
    <t>Overall impacts on architecture and other systems is provided with supporting data</t>
  </si>
  <si>
    <t>Rough impacts on architecture and other systems is provided without supporting data</t>
  </si>
  <si>
    <t>Average report with average narratives, approximate structure, acceptable presentation and limited conclusions</t>
  </si>
  <si>
    <t>Well organized report with clear narratives, proper structure,  professional presentation and effective conclusions</t>
  </si>
  <si>
    <t>Well organized report with average narratives, proper structure,  professional presentation and limited conclusions</t>
  </si>
  <si>
    <t>Good report with average narratives, proper structure, acceptable presentation and limited conclusions</t>
  </si>
  <si>
    <t>Well organized charts and tables with professional graphical presentation and effective, complete  and clear drawings</t>
  </si>
  <si>
    <t>Well organized charts and tables with professional graphical presentation and average drawings</t>
  </si>
  <si>
    <t>Well organized charts and tables with average graphical presentation and average drawings</t>
  </si>
  <si>
    <t>Organized charts and tables with average graphical presentation and average drawings</t>
  </si>
  <si>
    <t>Institution:</t>
  </si>
  <si>
    <t>Limited number of performance, capacity and/or spatial requirements are met and most requirements are not considered.</t>
  </si>
  <si>
    <t>Some performance, capacity and/or spatial requirements are met while other are not considered.</t>
  </si>
  <si>
    <t>All requirements including performance, capacity and spatial are met</t>
  </si>
  <si>
    <t>All requirements including performance, capacity and spatial are met with clear justification and explanation</t>
  </si>
  <si>
    <t xml:space="preserve">Some costs including initial investment, operating and maintenance are estimated with limited justifications while other are not considered </t>
  </si>
  <si>
    <t xml:space="preserve">All costs including initial investment, operating and maintenance are estimated with limited justifications/explanations </t>
  </si>
  <si>
    <t xml:space="preserve">All costs including initial investment, operating and maintenance are accurately estimated and properly justified/explained </t>
  </si>
  <si>
    <t>Rough analysis of the Building's mechanical system impact on the indoor and outdoor environments is provided</t>
  </si>
  <si>
    <t>Overall analysis of the Building's mechanical system impact on the indoor and outdoor environments is provided</t>
  </si>
  <si>
    <t>Good analysis of the Building's mechanical system impact on the indoor and outdoor environments is provided</t>
  </si>
  <si>
    <t>Detailed and accurate analysis of the Building's mechanical system impact on the indoor and outdoor environments is provided with supporting data and examples</t>
  </si>
  <si>
    <t>Full compliance with standard 90.1 is provided with the proper analysis using the right language, references and correlations to the selected system</t>
  </si>
  <si>
    <t>Detailed and accurate analysis of the comfort conditions is provided with supporting data and examples including control strategies, zoning, air filtration, …</t>
  </si>
  <si>
    <t>Full compliance with standard 55 is provided with the proper analysis using the right language, references and correlations to the selected system</t>
  </si>
  <si>
    <t>Full compliance with standard 62 is provided with the proper analysis using the right language, references and correlations to the selected system</t>
  </si>
  <si>
    <t>Some innovative ideas are suggested without supporting data and comparison with existing systems</t>
  </si>
  <si>
    <t>Some innovative solutions are suggested without supporting data and comparison with existing systems</t>
  </si>
  <si>
    <t>Detailed innovative solutions are provided with supporting data and no comparison with existing systems</t>
  </si>
  <si>
    <t>Detailed innovative solutions are provided with supporting data and comparison with existing systems</t>
  </si>
  <si>
    <t>Total Score</t>
  </si>
  <si>
    <t>Add 1 under the right level</t>
  </si>
  <si>
    <t>Weight  --&gt;</t>
  </si>
  <si>
    <t>Evaluator:</t>
  </si>
  <si>
    <t>1. System Requirements</t>
  </si>
  <si>
    <t>2. Life Cycle Assessment</t>
  </si>
  <si>
    <t>4. Standard 90.1</t>
  </si>
  <si>
    <t>5. Comfort and Health</t>
  </si>
  <si>
    <t>6. Standard 55</t>
  </si>
  <si>
    <t>7. Standard 62</t>
  </si>
  <si>
    <t>8. Sustainable Design</t>
  </si>
  <si>
    <t>10. Synergy with Other Systems</t>
  </si>
  <si>
    <t>12. Graphical Communication</t>
  </si>
  <si>
    <t>Maximum Score</t>
  </si>
  <si>
    <t>Gold Cells: Guidelines to evaluators</t>
  </si>
  <si>
    <t>Green Cells: Evaluator inputs (1 or 0)</t>
  </si>
  <si>
    <t>Red Cells: Weighting factors based on committee decisions (Committee inputs)</t>
  </si>
  <si>
    <t>Outstanding</t>
  </si>
  <si>
    <t>Good</t>
  </si>
  <si>
    <t>Design Competition: System Selection Track</t>
  </si>
  <si>
    <t>Team (Members):</t>
  </si>
  <si>
    <t>Criterion</t>
  </si>
  <si>
    <t>3. Environmental Impact</t>
  </si>
  <si>
    <t>11. Written Communication</t>
  </si>
  <si>
    <t>Total Score (%)</t>
  </si>
  <si>
    <t>Blue Cells: Results (summarized in the table at the top of the sheet)</t>
  </si>
  <si>
    <t>1. Cooling/Heating Loads</t>
  </si>
  <si>
    <t xml:space="preserve">Cooling and heating loads are correctly estimated with some explanations, analysis and no calculation details </t>
  </si>
  <si>
    <t>Cooling and heating loads are correctly estimated with full explanations, analysis, and calculation details</t>
  </si>
  <si>
    <t xml:space="preserve">Cooling and heating loads are correctly estimated with no explanations, no analysis and no calculation details </t>
  </si>
  <si>
    <t xml:space="preserve">Cooling and heating loads are approximated with limited explanations and calculation details </t>
  </si>
  <si>
    <t>2. Understanding of Equipment</t>
  </si>
  <si>
    <t xml:space="preserve">Detailed analysis showing a clear and accurate understanding of the equipment is provided with examples </t>
  </si>
  <si>
    <t>Limited analysis showing an average understanding of the equipment is provided without examples</t>
  </si>
  <si>
    <t>Poor analysis showing a poor understanding of the equipment is provided without examples</t>
  </si>
  <si>
    <t>Limited Analysis showing an average understanding of the equipment is provided with some examples</t>
  </si>
  <si>
    <t>5. Standard 55</t>
  </si>
  <si>
    <t>6. Standard 62</t>
  </si>
  <si>
    <t>7. Standard 170</t>
  </si>
  <si>
    <t>Full compliance with standard 170 is provided with the proper analysis using the right language, references and correlations to the selected system</t>
  </si>
  <si>
    <t>Full compliance with standard 170 is provided without the proper analysis and justification</t>
  </si>
  <si>
    <t>Overall compliance with standard 170 is provided with limited analysis and justification</t>
  </si>
  <si>
    <t>Rough compliance with standard 170 is provided without the proper analysis and justification</t>
  </si>
  <si>
    <t>8. Standard 189.1</t>
  </si>
  <si>
    <t>Full compliance with standard 189.1 is provided with the proper analysis using the right language, references and correlations to the selected system</t>
  </si>
  <si>
    <t>Full compliance with standard 189.1 is provided without the proper analysis and justification</t>
  </si>
  <si>
    <t>Overall compliance with standard 189.1 is provided with limited analysis and justification</t>
  </si>
  <si>
    <t>Rough compliance with standard 189.1 is provided without the proper analysis and justification</t>
  </si>
  <si>
    <t>10. Energy Considerations</t>
  </si>
  <si>
    <t>3. Owner Requirements</t>
  </si>
  <si>
    <t>9. Creativity/Innovation</t>
  </si>
  <si>
    <t>Design Competition: Design Calculations Track</t>
  </si>
  <si>
    <t>Some owner requirements are analyzed and integrated into the calculation process without illustrations</t>
  </si>
  <si>
    <t>Some owner requirements are analyzed and integrated into the calculation process with clear illustrations</t>
  </si>
  <si>
    <t>All owner requirements are analyzed and integrated into the calculation process with limited illustrations</t>
  </si>
  <si>
    <t>All owner requirements are properly analyzed and integrated into the calculation process with clear illustrations</t>
  </si>
  <si>
    <t>Rough impacts of renewable energy sources on the calculation and resulting systems are provided</t>
  </si>
  <si>
    <t>Overall impacts of renewable energy sources on the calculation and resulting systems are provided with some supporting data</t>
  </si>
  <si>
    <t>Detailed impacts of renewable energy sources on the calculation and resulting systems are provided with some supporting data</t>
  </si>
  <si>
    <t>Detailed impacts of renewable energy sources on the calculation and resulting systems are provided with supporting data and optimization</t>
  </si>
  <si>
    <t>Effective knowledge of the standard is demonstrated with full justification of the ways used to achieve compliance</t>
  </si>
  <si>
    <t>Good knowledge of the standard is demonstrated with limited justification of the ways used to achieve compliance</t>
  </si>
  <si>
    <t>Overall knowledge of the standard is demonstrated with limited justification of the ways used to achieve compliance</t>
  </si>
  <si>
    <t>Rough knowledge of the standard is demonstrated with no or limited justification of the ways used to achieve compliance</t>
  </si>
  <si>
    <t>2. Compliance Paths</t>
  </si>
  <si>
    <t>Full achievement of compliance with one of the two compliance paths: (a) All mandatory options and prescriptive options fully explained and justified, (b) All mandatory and performance option fully explained and justified</t>
  </si>
  <si>
    <t>Rough achievement of compliance with one of the two compliance paths</t>
  </si>
  <si>
    <t>Overall achievement of compliance with one of the two compliance paths: (a) Some mandatory options and prescriptive options explained and justified, (b) Some mandatory and performance option explained and justified</t>
  </si>
  <si>
    <t>1. Knowledge of Standard 189.1</t>
  </si>
  <si>
    <t>Good achievement of compliance with one of the two compliance paths: (a) All mandatory options and prescriptive options briefly explained and justified, (b) All mandatory and performance option briefly explained and justified</t>
  </si>
  <si>
    <t>The building is properly located with full justification of all mandatory options including the mitigation of heat island effects and reduction of light pollution.</t>
  </si>
  <si>
    <t>The building is properly located with limited justification of all mandatory options including the mitigation of heat island effects and reduction of light pollution.</t>
  </si>
  <si>
    <t>The building is properly located with limited justification of some mandatory options like the mitigation of heat island effects and reduction of light pollution.</t>
  </si>
  <si>
    <t>The building is approximately located with limited justification of some mandatory options like the mitigation of heat island effects and reduction of light pollution.</t>
  </si>
  <si>
    <t>3. Sustainable Site: Mandatory Options</t>
  </si>
  <si>
    <t>4. Sustainable Site:  Other Options</t>
  </si>
  <si>
    <t>Either the prescriptive options or performance options are poorly justified with no explanations and calculations.</t>
  </si>
  <si>
    <t>Either the prescriptive options or performance options are approximately justified with limited explanations and calculations.</t>
  </si>
  <si>
    <t>Either the prescriptive options or performance options are fully justified with limited explanations and calculations.</t>
  </si>
  <si>
    <t>Either the prescriptive options or performance options are fully justified with the proper and accurate explanations and calculations.</t>
  </si>
  <si>
    <t>The building is using water resources and the write-up provides no justification and explanations of the mandatory options like site and building water use and water consumption management.</t>
  </si>
  <si>
    <t>The building is effectively using water resources and the write-up provides limited justification and explanations of some mandatory options like site and building water use and water consumption management.</t>
  </si>
  <si>
    <t>The building is effectively using water resources and the write-up provides limited justification and explanations of all mandatory options including site and building water use and water consumption management.</t>
  </si>
  <si>
    <t>The building is effectively using water resources and the write-up provides the proper justification and explanations of all mandatory options including site and building water use and water consumption management.</t>
  </si>
  <si>
    <t>5. Water Use Efficiency: Mandatory Options</t>
  </si>
  <si>
    <t>6. Water Use Efficiency:  Other Options</t>
  </si>
  <si>
    <t>7. Energy Efficiency: Mandatory Options</t>
  </si>
  <si>
    <t>8. Energy Efficiency:  Other Options</t>
  </si>
  <si>
    <t>The building is effectively using energy resources and the write-up provides the proper justification and explanations of all mandatory options including the right sections of Standard 90.1 and renewable energy resources.</t>
  </si>
  <si>
    <t>The building is effectively using energy resources and the write-up provides limited justification and explanations of all mandatory options including  the right sections of Standard 90.1 and renewable energy resources.</t>
  </si>
  <si>
    <t>The building is effectively using energy resources and the write-up provides limited justification and explanations of some mandatory options like the use of Standard 90.1 and renewable energy resources.</t>
  </si>
  <si>
    <t>The building is using energy resources and the write-up provides no justification and explanations of the mandatory options like the use of Standard 90.1 and renewable energy resources.</t>
  </si>
  <si>
    <t>9. Indoor Air Quality: Mandatory Options</t>
  </si>
  <si>
    <t>The building is effectively ensuring the right IAQ and the write-up provides the proper justification and explanations of all mandatory options including the use of Standard 62.1, filtration of outdoor air, and smoke management.</t>
  </si>
  <si>
    <t>The building is effectively ensuring the right IAQ and the write-up provides limited justification and explanations of some mandatory options like the use of Standard 62.1, filtration of outdoor air, and smoke management.</t>
  </si>
  <si>
    <t>The building is ensuring a good IAQ and the write-up provides no justification and explanations of the mandatory options like the use of Standard 62.1, filtration of outdoor air, and smoke management.</t>
  </si>
  <si>
    <t>The building is effectively ensuring the right comfort level and the write-up provides the proper justification and explanations of all mandatory options including the use of Standard 55, acoustics, and lighting.</t>
  </si>
  <si>
    <t>The building is effectively ensuring the right comfort level and the write-up provides limited justification and explanations of some mandatory options like the use of Standard 55, acoustics, and lighting.</t>
  </si>
  <si>
    <t>The building is ensuring a good comfort level and the write-up provides no justification and explanations of the mandatory options like the use of Standard 55, acoustics, and lighting.</t>
  </si>
  <si>
    <t>10. Comfort: Mandatory Options</t>
  </si>
  <si>
    <t>11. IAQ &amp; Comfort:  Other Options</t>
  </si>
  <si>
    <t>14. Written Communication</t>
  </si>
  <si>
    <t>15. Graphical Communication</t>
  </si>
  <si>
    <t>12. Building Impacts: Mandatory Options</t>
  </si>
  <si>
    <t>13. Building Impacts:  Other Options</t>
  </si>
  <si>
    <t>Summary of Results (DO NOT CHANGE)</t>
  </si>
  <si>
    <t>The building is effectively ensuring the right IAQ and the write-up provides limited justification and explanations of all mandatory options including  the use of Standard 62.1, filtration of outdoor air, and smoke management.</t>
  </si>
  <si>
    <t>The building is effectively ensuring the right comfort level and the write-up provides limited justification and explanations of all mandatory options including  the use of Standard 55, acoustics, and lighting.</t>
  </si>
  <si>
    <t>The impacts of the building on its environment are approximately managed and the write-up provides no justification and explanations of the mandatory options like waste management, collection and storage of recyclable and discarded goods, etc.</t>
  </si>
  <si>
    <t>The impacts of the building on its environment are effectively managed and the write-up provides limited justification and explanations of some mandatory options like waste management, collection and storage of recyclable and discarded goods, etc.</t>
  </si>
  <si>
    <t>The impacts of the building on its environment are effectively managed and the write-up provides limited justification and explanations of all mandatory options including  waste management, collection and storage of recyclable and discarded goods, etc.</t>
  </si>
  <si>
    <t>The impacts of the building on its environment are effectively managed and the write-up provides the proper justification and explanations of all mandatory options including waste management, collection and storage of recyclable and discarded goods, etc.</t>
  </si>
  <si>
    <t>Design Competition: Integrated Sustainable Building Design (ISBD) Track</t>
  </si>
  <si>
    <t>Weighting Factor/Score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</si>
</sst>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2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20"/>
      <name val="Verdana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8" applyNumberFormat="0" applyAlignment="0" applyProtection="0"/>
    <xf numFmtId="0" fontId="7" fillId="0" borderId="0"/>
    <xf numFmtId="9" fontId="1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8" fillId="2" borderId="8" xfId="1" applyNumberFormat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4" fontId="0" fillId="0" borderId="16" xfId="0" applyNumberFormat="1" applyBorder="1"/>
    <xf numFmtId="0" fontId="0" fillId="0" borderId="16" xfId="0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8" fillId="2" borderId="7" xfId="1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4" fontId="8" fillId="2" borderId="7" xfId="1" applyNumberFormat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0" fillId="0" borderId="18" xfId="0" applyBorder="1"/>
    <xf numFmtId="164" fontId="0" fillId="0" borderId="18" xfId="0" applyNumberFormat="1" applyBorder="1"/>
    <xf numFmtId="0" fontId="1" fillId="0" borderId="19" xfId="0" applyFont="1" applyBorder="1" applyAlignment="1">
      <alignment horizontal="left" vertical="top" wrapText="1"/>
    </xf>
    <xf numFmtId="0" fontId="0" fillId="0" borderId="20" xfId="0" applyBorder="1"/>
    <xf numFmtId="164" fontId="0" fillId="0" borderId="20" xfId="0" applyNumberFormat="1" applyBorder="1"/>
    <xf numFmtId="0" fontId="1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164" fontId="8" fillId="2" borderId="17" xfId="1" applyNumberFormat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164" fontId="8" fillId="2" borderId="17" xfId="1" applyNumberFormat="1" applyBorder="1" applyAlignment="1" applyProtection="1">
      <alignment horizontal="center" vertical="top" wrapText="1"/>
      <protection locked="0"/>
    </xf>
    <xf numFmtId="164" fontId="2" fillId="0" borderId="17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64" fontId="8" fillId="2" borderId="19" xfId="1" applyNumberFormat="1" applyBorder="1" applyAlignment="1" applyProtection="1">
      <alignment horizontal="center" vertical="top" wrapText="1"/>
      <protection locked="0"/>
    </xf>
    <xf numFmtId="164" fontId="2" fillId="0" borderId="2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164" fontId="2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164" fontId="8" fillId="2" borderId="19" xfId="1" applyNumberFormat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2" fillId="0" borderId="0" xfId="2" applyFont="1" applyAlignment="1">
      <alignment horizontal="center"/>
    </xf>
    <xf numFmtId="0" fontId="7" fillId="0" borderId="0" xfId="2"/>
    <xf numFmtId="0" fontId="2" fillId="0" borderId="0" xfId="2" applyFont="1"/>
    <xf numFmtId="164" fontId="5" fillId="0" borderId="0" xfId="2" applyNumberFormat="1" applyFont="1"/>
    <xf numFmtId="0" fontId="5" fillId="0" borderId="0" xfId="2" applyFont="1"/>
    <xf numFmtId="0" fontId="1" fillId="0" borderId="0" xfId="2" applyFont="1"/>
    <xf numFmtId="0" fontId="7" fillId="0" borderId="0" xfId="2" applyFill="1"/>
    <xf numFmtId="0" fontId="2" fillId="0" borderId="23" xfId="2" applyFont="1" applyBorder="1" applyAlignment="1">
      <alignment horizontal="center" vertical="top" wrapText="1"/>
    </xf>
    <xf numFmtId="0" fontId="2" fillId="0" borderId="24" xfId="2" applyFont="1" applyBorder="1" applyAlignment="1">
      <alignment horizontal="center" vertical="top" wrapText="1"/>
    </xf>
    <xf numFmtId="0" fontId="2" fillId="0" borderId="25" xfId="2" applyFont="1" applyFill="1" applyBorder="1" applyAlignment="1">
      <alignment horizontal="center" vertical="top" wrapText="1"/>
    </xf>
    <xf numFmtId="0" fontId="2" fillId="0" borderId="26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27" xfId="2" applyFont="1" applyFill="1" applyBorder="1" applyAlignment="1">
      <alignment horizontal="center" vertical="top" wrapText="1"/>
    </xf>
    <xf numFmtId="0" fontId="1" fillId="0" borderId="9" xfId="2" applyFont="1" applyBorder="1" applyAlignment="1">
      <alignment vertical="top" wrapText="1"/>
    </xf>
    <xf numFmtId="0" fontId="1" fillId="0" borderId="2" xfId="2" applyFont="1" applyBorder="1" applyAlignment="1">
      <alignment horizontal="center" vertical="top" wrapText="1"/>
    </xf>
    <xf numFmtId="164" fontId="1" fillId="0" borderId="2" xfId="2" applyNumberFormat="1" applyFont="1" applyBorder="1" applyAlignment="1">
      <alignment horizontal="center" vertical="top" wrapText="1"/>
    </xf>
    <xf numFmtId="0" fontId="4" fillId="0" borderId="26" xfId="2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center" vertical="top" wrapText="1"/>
    </xf>
    <xf numFmtId="0" fontId="1" fillId="0" borderId="0" xfId="2" applyFont="1" applyAlignment="1"/>
    <xf numFmtId="0" fontId="2" fillId="0" borderId="12" xfId="2" applyFont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0" fontId="1" fillId="0" borderId="28" xfId="2" applyFont="1" applyBorder="1" applyAlignment="1">
      <alignment vertical="top" wrapText="1"/>
    </xf>
    <xf numFmtId="0" fontId="1" fillId="0" borderId="28" xfId="2" applyFont="1" applyFill="1" applyBorder="1" applyAlignment="1">
      <alignment vertical="top" wrapText="1"/>
    </xf>
    <xf numFmtId="164" fontId="8" fillId="2" borderId="28" xfId="1" applyNumberFormat="1" applyBorder="1" applyAlignment="1" applyProtection="1">
      <alignment vertical="top" wrapText="1"/>
      <protection locked="0"/>
    </xf>
    <xf numFmtId="164" fontId="1" fillId="0" borderId="28" xfId="2" applyNumberFormat="1" applyFont="1" applyFill="1" applyBorder="1" applyAlignment="1">
      <alignment vertical="top" wrapText="1"/>
    </xf>
    <xf numFmtId="0" fontId="7" fillId="0" borderId="0" xfId="2" applyFont="1"/>
    <xf numFmtId="0" fontId="4" fillId="0" borderId="28" xfId="2" applyFont="1" applyBorder="1" applyAlignment="1">
      <alignment vertical="top" wrapText="1"/>
    </xf>
    <xf numFmtId="0" fontId="4" fillId="0" borderId="28" xfId="2" applyFont="1" applyBorder="1" applyAlignment="1">
      <alignment horizontal="center" vertical="top" wrapText="1"/>
    </xf>
    <xf numFmtId="164" fontId="4" fillId="0" borderId="28" xfId="2" applyNumberFormat="1" applyFont="1" applyBorder="1" applyAlignment="1">
      <alignment horizontal="center" vertical="top" wrapText="1"/>
    </xf>
    <xf numFmtId="16" fontId="7" fillId="0" borderId="0" xfId="2" applyNumberFormat="1" applyFont="1"/>
    <xf numFmtId="164" fontId="2" fillId="0" borderId="28" xfId="2" applyNumberFormat="1" applyFont="1" applyBorder="1" applyAlignment="1">
      <alignment horizontal="center" vertical="top" wrapText="1"/>
    </xf>
    <xf numFmtId="0" fontId="1" fillId="0" borderId="0" xfId="2" applyFont="1" applyAlignment="1">
      <alignment horizontal="center"/>
    </xf>
    <xf numFmtId="0" fontId="6" fillId="0" borderId="26" xfId="2" applyFont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1" fillId="0" borderId="10" xfId="2" applyFont="1" applyBorder="1" applyAlignment="1">
      <alignment horizontal="center" vertical="top" wrapText="1"/>
    </xf>
    <xf numFmtId="0" fontId="1" fillId="0" borderId="11" xfId="2" applyFont="1" applyFill="1" applyBorder="1" applyAlignment="1">
      <alignment horizontal="center" vertical="top" wrapText="1"/>
    </xf>
    <xf numFmtId="0" fontId="9" fillId="0" borderId="0" xfId="2" applyFont="1"/>
    <xf numFmtId="0" fontId="2" fillId="0" borderId="9" xfId="2" applyFont="1" applyBorder="1" applyAlignment="1">
      <alignment vertical="top" wrapText="1"/>
    </xf>
    <xf numFmtId="0" fontId="2" fillId="0" borderId="2" xfId="2" applyFont="1" applyBorder="1" applyAlignment="1">
      <alignment horizontal="center" vertical="top" wrapText="1"/>
    </xf>
    <xf numFmtId="164" fontId="2" fillId="0" borderId="2" xfId="2" applyNumberFormat="1" applyFont="1" applyBorder="1" applyAlignment="1">
      <alignment horizontal="center" vertical="top" wrapText="1"/>
    </xf>
    <xf numFmtId="0" fontId="1" fillId="0" borderId="11" xfId="2" applyFont="1" applyFill="1" applyBorder="1" applyAlignment="1">
      <alignment vertical="top" wrapText="1"/>
    </xf>
    <xf numFmtId="164" fontId="1" fillId="0" borderId="11" xfId="2" applyNumberFormat="1" applyFont="1" applyFill="1" applyBorder="1" applyAlignment="1">
      <alignment vertical="top" wrapText="1"/>
    </xf>
    <xf numFmtId="164" fontId="2" fillId="0" borderId="2" xfId="2" applyNumberFormat="1" applyFont="1" applyFill="1" applyBorder="1" applyAlignment="1">
      <alignment horizontal="center" vertical="top" wrapText="1"/>
    </xf>
    <xf numFmtId="0" fontId="2" fillId="0" borderId="9" xfId="2" applyFont="1" applyFill="1" applyBorder="1" applyAlignment="1">
      <alignment vertical="top" wrapText="1"/>
    </xf>
    <xf numFmtId="0" fontId="2" fillId="0" borderId="2" xfId="2" applyFont="1" applyFill="1" applyBorder="1" applyAlignment="1">
      <alignment horizontal="center" vertical="top" wrapText="1"/>
    </xf>
    <xf numFmtId="0" fontId="6" fillId="0" borderId="26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2" fillId="0" borderId="28" xfId="2" applyFont="1" applyFill="1" applyBorder="1" applyAlignment="1">
      <alignment vertical="top" wrapText="1"/>
    </xf>
    <xf numFmtId="0" fontId="2" fillId="0" borderId="28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center" vertical="top" wrapText="1"/>
    </xf>
    <xf numFmtId="0" fontId="1" fillId="0" borderId="9" xfId="2" applyFont="1" applyFill="1" applyBorder="1" applyAlignment="1">
      <alignment vertical="top" wrapText="1"/>
    </xf>
    <xf numFmtId="0" fontId="2" fillId="0" borderId="26" xfId="2" applyFont="1" applyFill="1" applyBorder="1" applyAlignment="1">
      <alignment horizontal="center" vertical="top" wrapText="1"/>
    </xf>
    <xf numFmtId="164" fontId="4" fillId="0" borderId="1" xfId="2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2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6" borderId="40" xfId="0" applyFont="1" applyFill="1" applyBorder="1" applyAlignment="1">
      <alignment vertical="center"/>
    </xf>
    <xf numFmtId="0" fontId="19" fillId="6" borderId="31" xfId="0" applyFont="1" applyFill="1" applyBorder="1" applyAlignment="1">
      <alignment vertical="center"/>
    </xf>
    <xf numFmtId="0" fontId="12" fillId="6" borderId="32" xfId="2" applyFont="1" applyFill="1" applyBorder="1" applyAlignment="1">
      <alignment horizontal="center" vertical="center" wrapText="1"/>
    </xf>
    <xf numFmtId="0" fontId="12" fillId="6" borderId="35" xfId="2" applyFont="1" applyFill="1" applyBorder="1" applyAlignment="1">
      <alignment horizontal="center" vertical="center" wrapText="1"/>
    </xf>
    <xf numFmtId="0" fontId="16" fillId="6" borderId="35" xfId="2" applyFont="1" applyFill="1" applyBorder="1" applyAlignment="1">
      <alignment horizontal="left" vertical="center" wrapText="1"/>
    </xf>
    <xf numFmtId="0" fontId="12" fillId="6" borderId="33" xfId="2" applyFont="1" applyFill="1" applyBorder="1" applyAlignment="1">
      <alignment horizontal="center" vertical="center" wrapText="1"/>
    </xf>
    <xf numFmtId="0" fontId="12" fillId="6" borderId="34" xfId="2" applyFont="1" applyFill="1" applyBorder="1" applyAlignment="1">
      <alignment horizontal="center" vertical="center" wrapText="1"/>
    </xf>
    <xf numFmtId="0" fontId="12" fillId="4" borderId="36" xfId="2" applyFont="1" applyFill="1" applyBorder="1" applyAlignment="1">
      <alignment horizontal="center" vertical="center" wrapText="1"/>
    </xf>
    <xf numFmtId="0" fontId="12" fillId="4" borderId="37" xfId="2" applyFont="1" applyFill="1" applyBorder="1" applyAlignment="1">
      <alignment horizontal="center" vertical="center" wrapText="1"/>
    </xf>
    <xf numFmtId="0" fontId="18" fillId="3" borderId="36" xfId="2" applyFont="1" applyFill="1" applyBorder="1" applyAlignment="1">
      <alignment horizontal="center" vertical="center" wrapText="1"/>
    </xf>
    <xf numFmtId="0" fontId="18" fillId="3" borderId="37" xfId="2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2" applyFont="1" applyAlignment="1">
      <alignment horizontal="right"/>
    </xf>
    <xf numFmtId="0" fontId="14" fillId="0" borderId="0" xfId="2" applyFont="1" applyAlignment="1">
      <alignment horizontal="right" vertical="center"/>
    </xf>
    <xf numFmtId="0" fontId="14" fillId="0" borderId="0" xfId="2" applyFont="1" applyBorder="1" applyAlignment="1">
      <alignment horizontal="center"/>
    </xf>
    <xf numFmtId="0" fontId="14" fillId="7" borderId="31" xfId="0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 vertical="center"/>
    </xf>
    <xf numFmtId="10" fontId="19" fillId="7" borderId="31" xfId="3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19" fillId="0" borderId="0" xfId="2" applyFont="1" applyBorder="1" applyAlignment="1">
      <alignment horizontal="center"/>
    </xf>
    <xf numFmtId="0" fontId="15" fillId="0" borderId="0" xfId="2" applyFont="1" applyAlignment="1"/>
    <xf numFmtId="0" fontId="14" fillId="6" borderId="22" xfId="2" applyFont="1" applyFill="1" applyBorder="1" applyAlignment="1">
      <alignment horizontal="left" vertical="center"/>
    </xf>
    <xf numFmtId="0" fontId="20" fillId="5" borderId="48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2" fillId="4" borderId="49" xfId="2" applyFont="1" applyFill="1" applyBorder="1" applyAlignment="1">
      <alignment horizontal="center" vertical="center" wrapText="1"/>
    </xf>
    <xf numFmtId="0" fontId="12" fillId="4" borderId="50" xfId="2" applyFont="1" applyFill="1" applyBorder="1" applyAlignment="1">
      <alignment horizontal="center" vertical="center" wrapText="1"/>
    </xf>
    <xf numFmtId="0" fontId="12" fillId="6" borderId="51" xfId="2" applyFont="1" applyFill="1" applyBorder="1" applyAlignment="1">
      <alignment horizontal="center" vertical="center" wrapText="1"/>
    </xf>
    <xf numFmtId="0" fontId="19" fillId="6" borderId="31" xfId="2" applyFont="1" applyFill="1" applyBorder="1" applyAlignment="1">
      <alignment horizontal="center" vertical="center"/>
    </xf>
    <xf numFmtId="0" fontId="19" fillId="7" borderId="17" xfId="2" applyFont="1" applyFill="1" applyBorder="1" applyAlignment="1">
      <alignment horizontal="center" vertical="center"/>
    </xf>
    <xf numFmtId="0" fontId="19" fillId="7" borderId="19" xfId="2" applyFont="1" applyFill="1" applyBorder="1" applyAlignment="1">
      <alignment horizontal="center" vertical="center"/>
    </xf>
    <xf numFmtId="0" fontId="19" fillId="7" borderId="52" xfId="2" applyFont="1" applyFill="1" applyBorder="1" applyAlignment="1">
      <alignment horizontal="center" vertical="center"/>
    </xf>
    <xf numFmtId="0" fontId="19" fillId="7" borderId="31" xfId="2" applyFont="1" applyFill="1" applyBorder="1" applyAlignment="1">
      <alignment horizontal="center" vertical="center"/>
    </xf>
    <xf numFmtId="10" fontId="19" fillId="7" borderId="31" xfId="2" applyNumberFormat="1" applyFont="1" applyFill="1" applyBorder="1" applyAlignment="1">
      <alignment horizontal="center" vertical="center"/>
    </xf>
    <xf numFmtId="0" fontId="19" fillId="6" borderId="40" xfId="2" applyFont="1" applyFill="1" applyBorder="1" applyAlignment="1">
      <alignment horizontal="left" vertical="center"/>
    </xf>
    <xf numFmtId="0" fontId="14" fillId="6" borderId="21" xfId="2" applyFont="1" applyFill="1" applyBorder="1" applyAlignment="1">
      <alignment horizontal="left" vertical="center"/>
    </xf>
    <xf numFmtId="0" fontId="14" fillId="6" borderId="47" xfId="2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2" applyFont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8" fillId="2" borderId="29" xfId="1" applyNumberFormat="1" applyBorder="1" applyAlignment="1" applyProtection="1">
      <alignment horizontal="center" vertical="center" wrapText="1"/>
      <protection locked="0"/>
    </xf>
    <xf numFmtId="164" fontId="8" fillId="2" borderId="7" xfId="1" applyNumberFormat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2" fillId="6" borderId="32" xfId="2" applyFont="1" applyFill="1" applyBorder="1" applyAlignment="1">
      <alignment horizontal="left" vertical="center" wrapText="1"/>
    </xf>
    <xf numFmtId="0" fontId="12" fillId="6" borderId="38" xfId="2" applyFont="1" applyFill="1" applyBorder="1" applyAlignment="1">
      <alignment horizontal="left" vertical="center" wrapText="1"/>
    </xf>
    <xf numFmtId="0" fontId="16" fillId="4" borderId="33" xfId="2" applyFont="1" applyFill="1" applyBorder="1" applyAlignment="1">
      <alignment horizontal="left" vertical="center" wrapText="1"/>
    </xf>
    <xf numFmtId="0" fontId="17" fillId="4" borderId="30" xfId="2" applyFont="1" applyFill="1" applyBorder="1" applyAlignment="1">
      <alignment horizontal="left" vertical="center" wrapText="1"/>
    </xf>
    <xf numFmtId="0" fontId="16" fillId="4" borderId="34" xfId="2" applyFont="1" applyFill="1" applyBorder="1" applyAlignment="1">
      <alignment horizontal="left" vertical="center" wrapText="1"/>
    </xf>
    <xf numFmtId="0" fontId="17" fillId="4" borderId="39" xfId="2" applyFont="1" applyFill="1" applyBorder="1" applyAlignment="1">
      <alignment horizontal="left" vertical="center" wrapText="1"/>
    </xf>
    <xf numFmtId="0" fontId="16" fillId="4" borderId="55" xfId="2" applyFont="1" applyFill="1" applyBorder="1" applyAlignment="1">
      <alignment vertical="center" wrapText="1"/>
    </xf>
    <xf numFmtId="0" fontId="17" fillId="4" borderId="56" xfId="2" applyFont="1" applyFill="1" applyBorder="1" applyAlignment="1">
      <alignment vertical="center" wrapText="1"/>
    </xf>
    <xf numFmtId="0" fontId="16" fillId="4" borderId="33" xfId="2" applyFont="1" applyFill="1" applyBorder="1" applyAlignment="1">
      <alignment vertical="center" wrapText="1"/>
    </xf>
    <xf numFmtId="0" fontId="17" fillId="4" borderId="30" xfId="2" applyFont="1" applyFill="1" applyBorder="1" applyAlignment="1">
      <alignment vertical="center" wrapText="1"/>
    </xf>
    <xf numFmtId="0" fontId="16" fillId="4" borderId="53" xfId="2" applyFont="1" applyFill="1" applyBorder="1" applyAlignment="1">
      <alignment vertical="center" wrapText="1"/>
    </xf>
    <xf numFmtId="0" fontId="17" fillId="4" borderId="54" xfId="2" applyFont="1" applyFill="1" applyBorder="1" applyAlignment="1">
      <alignment vertical="center" wrapText="1"/>
    </xf>
    <xf numFmtId="0" fontId="16" fillId="4" borderId="18" xfId="2" applyFont="1" applyFill="1" applyBorder="1" applyAlignment="1">
      <alignment vertical="center" wrapText="1"/>
    </xf>
    <xf numFmtId="0" fontId="17" fillId="4" borderId="20" xfId="2" applyFont="1" applyFill="1" applyBorder="1" applyAlignment="1">
      <alignment vertical="center" wrapText="1"/>
    </xf>
    <xf numFmtId="0" fontId="16" fillId="4" borderId="34" xfId="2" applyFont="1" applyFill="1" applyBorder="1" applyAlignment="1">
      <alignment vertical="center" wrapText="1"/>
    </xf>
    <xf numFmtId="0" fontId="17" fillId="4" borderId="39" xfId="2" applyFont="1" applyFill="1" applyBorder="1" applyAlignment="1">
      <alignment vertical="center" wrapText="1"/>
    </xf>
    <xf numFmtId="0" fontId="16" fillId="4" borderId="30" xfId="2" applyFont="1" applyFill="1" applyBorder="1" applyAlignment="1">
      <alignment horizontal="left" vertical="center" wrapText="1"/>
    </xf>
    <xf numFmtId="0" fontId="16" fillId="4" borderId="39" xfId="2" applyFont="1" applyFill="1" applyBorder="1" applyAlignment="1">
      <alignment horizontal="left" vertical="center" wrapText="1"/>
    </xf>
    <xf numFmtId="0" fontId="15" fillId="0" borderId="0" xfId="2" applyFont="1" applyAlignment="1">
      <alignment horizontal="left" vertical="center"/>
    </xf>
    <xf numFmtId="0" fontId="14" fillId="0" borderId="42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21" fillId="0" borderId="43" xfId="2" applyFont="1" applyBorder="1" applyAlignment="1">
      <alignment horizontal="center" vertical="center"/>
    </xf>
    <xf numFmtId="0" fontId="22" fillId="6" borderId="32" xfId="2" applyFont="1" applyFill="1" applyBorder="1" applyAlignment="1">
      <alignment horizontal="left" vertical="center" wrapText="1"/>
    </xf>
    <xf numFmtId="0" fontId="22" fillId="6" borderId="38" xfId="2" applyFont="1" applyFill="1" applyBorder="1" applyAlignment="1">
      <alignment horizontal="left" vertical="center" wrapText="1"/>
    </xf>
    <xf numFmtId="0" fontId="23" fillId="4" borderId="33" xfId="2" applyFont="1" applyFill="1" applyBorder="1" applyAlignment="1">
      <alignment vertical="center" wrapText="1"/>
    </xf>
    <xf numFmtId="0" fontId="24" fillId="4" borderId="30" xfId="2" applyFont="1" applyFill="1" applyBorder="1" applyAlignment="1">
      <alignment vertical="center" wrapText="1"/>
    </xf>
    <xf numFmtId="0" fontId="23" fillId="4" borderId="34" xfId="2" applyFont="1" applyFill="1" applyBorder="1" applyAlignment="1">
      <alignment vertical="center" wrapText="1"/>
    </xf>
    <xf numFmtId="0" fontId="24" fillId="4" borderId="39" xfId="2" applyFont="1" applyFill="1" applyBorder="1" applyAlignment="1">
      <alignment vertical="center" wrapText="1"/>
    </xf>
    <xf numFmtId="0" fontId="14" fillId="6" borderId="21" xfId="2" applyFont="1" applyFill="1" applyBorder="1" applyAlignment="1">
      <alignment horizontal="left" vertical="center"/>
    </xf>
    <xf numFmtId="0" fontId="14" fillId="6" borderId="45" xfId="2" applyFont="1" applyFill="1" applyBorder="1" applyAlignment="1">
      <alignment horizontal="left" vertical="center"/>
    </xf>
    <xf numFmtId="0" fontId="14" fillId="6" borderId="22" xfId="2" applyFont="1" applyFill="1" applyBorder="1" applyAlignment="1">
      <alignment horizontal="left" vertical="center"/>
    </xf>
    <xf numFmtId="0" fontId="14" fillId="6" borderId="41" xfId="2" applyFont="1" applyFill="1" applyBorder="1" applyAlignment="1">
      <alignment horizontal="left" vertical="center"/>
    </xf>
    <xf numFmtId="0" fontId="19" fillId="6" borderId="40" xfId="2" applyFont="1" applyFill="1" applyBorder="1" applyAlignment="1">
      <alignment horizontal="left" vertical="center"/>
    </xf>
    <xf numFmtId="0" fontId="19" fillId="6" borderId="44" xfId="2" applyFont="1" applyFill="1" applyBorder="1" applyAlignment="1">
      <alignment horizontal="left" vertical="center"/>
    </xf>
    <xf numFmtId="0" fontId="14" fillId="6" borderId="47" xfId="2" applyFont="1" applyFill="1" applyBorder="1" applyAlignment="1">
      <alignment horizontal="left" vertical="center"/>
    </xf>
    <xf numFmtId="0" fontId="14" fillId="6" borderId="46" xfId="2" applyFont="1" applyFill="1" applyBorder="1" applyAlignment="1">
      <alignment horizontal="left" vertical="center"/>
    </xf>
  </cellXfs>
  <cellStyles count="4">
    <cellStyle name="Input" xfId="1" builtinId="20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opLeftCell="A12" zoomScale="90" zoomScaleNormal="90" workbookViewId="0">
      <selection activeCell="G54" sqref="G54"/>
    </sheetView>
  </sheetViews>
  <sheetFormatPr defaultColWidth="9.140625" defaultRowHeight="12.75" x14ac:dyDescent="0.2"/>
  <cols>
    <col min="1" max="1" width="9.140625" style="64"/>
    <col min="2" max="2" width="55.7109375" style="64" customWidth="1"/>
    <col min="3" max="5" width="10" style="64" customWidth="1"/>
    <col min="6" max="16384" width="9.140625" style="64"/>
  </cols>
  <sheetData>
    <row r="1" spans="2:4" x14ac:dyDescent="0.2">
      <c r="B1" s="63" t="s">
        <v>0</v>
      </c>
    </row>
    <row r="2" spans="2:4" x14ac:dyDescent="0.2">
      <c r="B2" s="63" t="s">
        <v>1</v>
      </c>
    </row>
    <row r="3" spans="2:4" x14ac:dyDescent="0.2">
      <c r="B3" s="63" t="s">
        <v>11</v>
      </c>
    </row>
    <row r="4" spans="2:4" x14ac:dyDescent="0.2">
      <c r="B4" s="63"/>
    </row>
    <row r="5" spans="2:4" x14ac:dyDescent="0.2">
      <c r="B5" s="65" t="s">
        <v>10</v>
      </c>
    </row>
    <row r="6" spans="2:4" x14ac:dyDescent="0.2">
      <c r="B6" s="65" t="s">
        <v>12</v>
      </c>
      <c r="C6" s="66">
        <f>D16</f>
        <v>0</v>
      </c>
      <c r="D6" s="67"/>
    </row>
    <row r="7" spans="2:4" x14ac:dyDescent="0.2">
      <c r="B7" s="65" t="s">
        <v>65</v>
      </c>
    </row>
    <row r="8" spans="2:4" x14ac:dyDescent="0.2">
      <c r="B8" s="68"/>
    </row>
    <row r="9" spans="2:4" ht="13.5" thickBot="1" x14ac:dyDescent="0.25">
      <c r="B9" s="68"/>
      <c r="D9" s="69"/>
    </row>
    <row r="10" spans="2:4" ht="13.5" thickTop="1" x14ac:dyDescent="0.2">
      <c r="B10" s="70" t="s">
        <v>66</v>
      </c>
      <c r="C10" s="71" t="s">
        <v>2</v>
      </c>
      <c r="D10" s="72" t="s">
        <v>25</v>
      </c>
    </row>
    <row r="11" spans="2:4" ht="13.5" thickBot="1" x14ac:dyDescent="0.25">
      <c r="B11" s="73" t="s">
        <v>67</v>
      </c>
      <c r="C11" s="74" t="s">
        <v>3</v>
      </c>
      <c r="D11" s="75" t="s">
        <v>3</v>
      </c>
    </row>
    <row r="12" spans="2:4" ht="14.25" thickTop="1" thickBot="1" x14ac:dyDescent="0.25">
      <c r="B12" s="76" t="s">
        <v>68</v>
      </c>
      <c r="C12" s="77">
        <f>C31</f>
        <v>350</v>
      </c>
      <c r="D12" s="78">
        <f>E31</f>
        <v>0</v>
      </c>
    </row>
    <row r="13" spans="2:4" ht="13.5" thickBot="1" x14ac:dyDescent="0.25">
      <c r="B13" s="76" t="s">
        <v>69</v>
      </c>
      <c r="C13" s="77">
        <f>C40</f>
        <v>225</v>
      </c>
      <c r="D13" s="78">
        <f>E40</f>
        <v>0</v>
      </c>
    </row>
    <row r="14" spans="2:4" ht="13.5" thickBot="1" x14ac:dyDescent="0.25">
      <c r="B14" s="76" t="s">
        <v>70</v>
      </c>
      <c r="C14" s="77">
        <f>C47</f>
        <v>200</v>
      </c>
      <c r="D14" s="78">
        <f>E47</f>
        <v>0</v>
      </c>
    </row>
    <row r="15" spans="2:4" ht="13.5" thickBot="1" x14ac:dyDescent="0.25">
      <c r="B15" s="76" t="s">
        <v>4</v>
      </c>
      <c r="C15" s="77">
        <f>C60</f>
        <v>350</v>
      </c>
      <c r="D15" s="78">
        <f>E60</f>
        <v>0</v>
      </c>
    </row>
    <row r="16" spans="2:4" ht="13.5" thickBot="1" x14ac:dyDescent="0.25">
      <c r="B16" s="79" t="s">
        <v>5</v>
      </c>
      <c r="C16" s="116">
        <f>SUM(C12:C15)</f>
        <v>1125</v>
      </c>
      <c r="D16" s="120">
        <f>SUM(D12:D15)</f>
        <v>0</v>
      </c>
    </row>
    <row r="17" spans="2:13" ht="13.5" thickTop="1" x14ac:dyDescent="0.2">
      <c r="B17" s="80"/>
      <c r="C17" s="81"/>
      <c r="D17" s="81"/>
    </row>
    <row r="18" spans="2:13" x14ac:dyDescent="0.2">
      <c r="B18" s="80"/>
      <c r="C18" s="81"/>
      <c r="D18" s="81"/>
    </row>
    <row r="19" spans="2:13" x14ac:dyDescent="0.2">
      <c r="B19" s="82" t="s">
        <v>6</v>
      </c>
      <c r="D19" s="69"/>
    </row>
    <row r="20" spans="2:13" x14ac:dyDescent="0.2">
      <c r="B20" s="68"/>
    </row>
    <row r="21" spans="2:13" ht="13.5" thickBot="1" x14ac:dyDescent="0.25">
      <c r="B21" s="68"/>
      <c r="E21" s="69"/>
    </row>
    <row r="22" spans="2:13" ht="13.5" thickTop="1" x14ac:dyDescent="0.2">
      <c r="B22" s="70" t="s">
        <v>71</v>
      </c>
      <c r="C22" s="71" t="s">
        <v>2</v>
      </c>
      <c r="D22" s="83" t="s">
        <v>26</v>
      </c>
      <c r="E22" s="72" t="s">
        <v>72</v>
      </c>
      <c r="F22" s="84"/>
    </row>
    <row r="23" spans="2:13" ht="13.5" thickBot="1" x14ac:dyDescent="0.25">
      <c r="B23" s="73" t="s">
        <v>68</v>
      </c>
      <c r="C23" s="74" t="s">
        <v>3</v>
      </c>
      <c r="D23" s="85" t="s">
        <v>27</v>
      </c>
      <c r="E23" s="75" t="s">
        <v>3</v>
      </c>
    </row>
    <row r="24" spans="2:13" ht="16.5" thickTop="1" thickBot="1" x14ac:dyDescent="0.25">
      <c r="B24" s="86" t="s">
        <v>73</v>
      </c>
      <c r="C24" s="87">
        <v>75</v>
      </c>
      <c r="D24" s="88">
        <v>0</v>
      </c>
      <c r="E24" s="89">
        <f t="shared" ref="E24:E30" si="0">0.1*C24*D24</f>
        <v>0</v>
      </c>
      <c r="G24" s="64" t="s">
        <v>74</v>
      </c>
      <c r="H24" s="64" t="s">
        <v>75</v>
      </c>
      <c r="M24" s="64">
        <f>150/C16</f>
        <v>0.13333333333333333</v>
      </c>
    </row>
    <row r="25" spans="2:13" ht="16.5" thickTop="1" thickBot="1" x14ac:dyDescent="0.25">
      <c r="B25" s="86" t="s">
        <v>76</v>
      </c>
      <c r="C25" s="87">
        <v>75</v>
      </c>
      <c r="D25" s="88">
        <v>0</v>
      </c>
      <c r="E25" s="89">
        <f t="shared" si="0"/>
        <v>0</v>
      </c>
      <c r="G25" s="64" t="s">
        <v>77</v>
      </c>
      <c r="H25" s="64" t="s">
        <v>78</v>
      </c>
    </row>
    <row r="26" spans="2:13" ht="16.5" thickTop="1" thickBot="1" x14ac:dyDescent="0.25">
      <c r="B26" s="86" t="s">
        <v>79</v>
      </c>
      <c r="C26" s="87">
        <v>100</v>
      </c>
      <c r="D26" s="88">
        <v>0</v>
      </c>
      <c r="E26" s="89">
        <f t="shared" si="0"/>
        <v>0</v>
      </c>
      <c r="G26" s="64" t="s">
        <v>80</v>
      </c>
      <c r="H26" s="90" t="s">
        <v>81</v>
      </c>
      <c r="M26" s="64">
        <f>100/C16</f>
        <v>8.8888888888888892E-2</v>
      </c>
    </row>
    <row r="27" spans="2:13" ht="16.5" thickTop="1" thickBot="1" x14ac:dyDescent="0.25">
      <c r="B27" s="86" t="s">
        <v>82</v>
      </c>
      <c r="C27" s="87">
        <v>50</v>
      </c>
      <c r="D27" s="88">
        <v>0</v>
      </c>
      <c r="E27" s="89">
        <f t="shared" si="0"/>
        <v>0</v>
      </c>
    </row>
    <row r="28" spans="2:13" ht="16.5" thickTop="1" thickBot="1" x14ac:dyDescent="0.25">
      <c r="B28" s="86" t="s">
        <v>83</v>
      </c>
      <c r="C28" s="87">
        <v>25</v>
      </c>
      <c r="D28" s="88">
        <v>0</v>
      </c>
      <c r="E28" s="89">
        <f t="shared" si="0"/>
        <v>0</v>
      </c>
    </row>
    <row r="29" spans="2:13" ht="16.5" thickTop="1" thickBot="1" x14ac:dyDescent="0.25">
      <c r="B29" s="86" t="s">
        <v>84</v>
      </c>
      <c r="C29" s="87">
        <v>25</v>
      </c>
      <c r="D29" s="88">
        <v>0</v>
      </c>
      <c r="E29" s="89">
        <f t="shared" si="0"/>
        <v>0</v>
      </c>
      <c r="M29" s="64">
        <f>350/C16</f>
        <v>0.31111111111111112</v>
      </c>
    </row>
    <row r="30" spans="2:13" ht="16.5" thickTop="1" thickBot="1" x14ac:dyDescent="0.25">
      <c r="B30" s="86" t="s">
        <v>85</v>
      </c>
      <c r="C30" s="87">
        <v>-350</v>
      </c>
      <c r="D30" s="88">
        <v>0</v>
      </c>
      <c r="E30" s="89">
        <f t="shared" si="0"/>
        <v>0</v>
      </c>
      <c r="G30" s="90" t="s">
        <v>86</v>
      </c>
    </row>
    <row r="31" spans="2:13" ht="14.25" thickTop="1" thickBot="1" x14ac:dyDescent="0.25">
      <c r="B31" s="91" t="s">
        <v>5</v>
      </c>
      <c r="C31" s="92">
        <f>SUM(C23:C29)</f>
        <v>350</v>
      </c>
      <c r="D31" s="92"/>
      <c r="E31" s="93">
        <f>SUM(E24:E30)</f>
        <v>0</v>
      </c>
    </row>
    <row r="32" spans="2:13" ht="14.25" thickTop="1" thickBot="1" x14ac:dyDescent="0.25">
      <c r="B32" s="68"/>
      <c r="E32" s="69"/>
    </row>
    <row r="33" spans="2:13" ht="13.5" thickTop="1" x14ac:dyDescent="0.2">
      <c r="B33" s="70" t="s">
        <v>71</v>
      </c>
      <c r="C33" s="71" t="s">
        <v>2</v>
      </c>
      <c r="D33" s="83" t="s">
        <v>26</v>
      </c>
      <c r="E33" s="72" t="s">
        <v>25</v>
      </c>
    </row>
    <row r="34" spans="2:13" ht="13.5" thickBot="1" x14ac:dyDescent="0.25">
      <c r="B34" s="73" t="s">
        <v>87</v>
      </c>
      <c r="C34" s="74" t="s">
        <v>3</v>
      </c>
      <c r="D34" s="85" t="s">
        <v>27</v>
      </c>
      <c r="E34" s="75" t="s">
        <v>3</v>
      </c>
    </row>
    <row r="35" spans="2:13" ht="16.5" thickTop="1" thickBot="1" x14ac:dyDescent="0.25">
      <c r="B35" s="86" t="s">
        <v>88</v>
      </c>
      <c r="C35" s="87">
        <v>50</v>
      </c>
      <c r="D35" s="88">
        <v>0</v>
      </c>
      <c r="E35" s="89">
        <f>0.1*C35*D35</f>
        <v>0</v>
      </c>
      <c r="G35" s="64" t="s">
        <v>74</v>
      </c>
      <c r="H35" s="64" t="s">
        <v>89</v>
      </c>
      <c r="M35" s="64">
        <f>50/C16</f>
        <v>4.4444444444444446E-2</v>
      </c>
    </row>
    <row r="36" spans="2:13" ht="16.5" thickTop="1" thickBot="1" x14ac:dyDescent="0.25">
      <c r="B36" s="86" t="s">
        <v>90</v>
      </c>
      <c r="C36" s="87">
        <v>25</v>
      </c>
      <c r="D36" s="88">
        <v>0</v>
      </c>
      <c r="E36" s="89">
        <f t="shared" ref="E36:E39" si="1">0.1*C36*D36</f>
        <v>0</v>
      </c>
      <c r="G36" s="64" t="s">
        <v>77</v>
      </c>
      <c r="H36" s="64" t="s">
        <v>91</v>
      </c>
      <c r="M36" s="64">
        <f>125/C16</f>
        <v>0.1111111111111111</v>
      </c>
    </row>
    <row r="37" spans="2:13" ht="16.5" thickTop="1" thickBot="1" x14ac:dyDescent="0.25">
      <c r="B37" s="86" t="s">
        <v>92</v>
      </c>
      <c r="C37" s="87">
        <v>50</v>
      </c>
      <c r="D37" s="88">
        <v>0</v>
      </c>
      <c r="E37" s="89">
        <f t="shared" si="1"/>
        <v>0</v>
      </c>
      <c r="G37" s="64" t="s">
        <v>80</v>
      </c>
      <c r="H37" s="64" t="s">
        <v>93</v>
      </c>
    </row>
    <row r="38" spans="2:13" ht="16.5" thickTop="1" thickBot="1" x14ac:dyDescent="0.25">
      <c r="B38" s="86" t="s">
        <v>94</v>
      </c>
      <c r="C38" s="87">
        <v>50</v>
      </c>
      <c r="D38" s="88">
        <v>0</v>
      </c>
      <c r="E38" s="89">
        <f t="shared" si="1"/>
        <v>0</v>
      </c>
    </row>
    <row r="39" spans="2:13" ht="16.5" thickTop="1" thickBot="1" x14ac:dyDescent="0.25">
      <c r="B39" s="86" t="s">
        <v>95</v>
      </c>
      <c r="C39" s="87">
        <v>50</v>
      </c>
      <c r="D39" s="88">
        <v>0</v>
      </c>
      <c r="E39" s="89">
        <f t="shared" si="1"/>
        <v>0</v>
      </c>
    </row>
    <row r="40" spans="2:13" ht="14.25" thickTop="1" thickBot="1" x14ac:dyDescent="0.25">
      <c r="B40" s="91" t="s">
        <v>5</v>
      </c>
      <c r="C40" s="92">
        <f>SUM(C35:C39)</f>
        <v>225</v>
      </c>
      <c r="D40" s="92"/>
      <c r="E40" s="93">
        <f>SUM(E35:E39)</f>
        <v>0</v>
      </c>
    </row>
    <row r="41" spans="2:13" ht="14.25" thickTop="1" thickBot="1" x14ac:dyDescent="0.25">
      <c r="B41" s="68"/>
      <c r="E41" s="69"/>
    </row>
    <row r="42" spans="2:13" ht="13.5" thickTop="1" x14ac:dyDescent="0.2">
      <c r="B42" s="70" t="s">
        <v>66</v>
      </c>
      <c r="C42" s="71" t="s">
        <v>2</v>
      </c>
      <c r="D42" s="83" t="s">
        <v>26</v>
      </c>
      <c r="E42" s="72" t="s">
        <v>25</v>
      </c>
    </row>
    <row r="43" spans="2:13" ht="13.5" thickBot="1" x14ac:dyDescent="0.25">
      <c r="B43" s="73" t="s">
        <v>96</v>
      </c>
      <c r="C43" s="74" t="s">
        <v>3</v>
      </c>
      <c r="D43" s="85" t="s">
        <v>27</v>
      </c>
      <c r="E43" s="75" t="s">
        <v>3</v>
      </c>
    </row>
    <row r="44" spans="2:13" ht="27" thickTop="1" thickBot="1" x14ac:dyDescent="0.25">
      <c r="B44" s="87" t="s">
        <v>209</v>
      </c>
      <c r="C44" s="87">
        <v>50</v>
      </c>
      <c r="D44" s="88">
        <v>0</v>
      </c>
      <c r="E44" s="89">
        <f>0.1*C44*D44</f>
        <v>0</v>
      </c>
      <c r="G44" s="90" t="s">
        <v>74</v>
      </c>
      <c r="H44" s="90" t="s">
        <v>97</v>
      </c>
    </row>
    <row r="45" spans="2:13" ht="27" thickTop="1" thickBot="1" x14ac:dyDescent="0.25">
      <c r="B45" s="86" t="s">
        <v>98</v>
      </c>
      <c r="C45" s="87">
        <v>50</v>
      </c>
      <c r="D45" s="88">
        <v>0</v>
      </c>
      <c r="E45" s="89">
        <f t="shared" ref="E45:E46" si="2">0.1*C45*D45</f>
        <v>0</v>
      </c>
      <c r="G45" s="94" t="s">
        <v>77</v>
      </c>
      <c r="H45" s="90" t="s">
        <v>99</v>
      </c>
    </row>
    <row r="46" spans="2:13" ht="16.5" thickTop="1" thickBot="1" x14ac:dyDescent="0.25">
      <c r="B46" s="86" t="s">
        <v>100</v>
      </c>
      <c r="C46" s="87">
        <v>100</v>
      </c>
      <c r="D46" s="88">
        <v>0</v>
      </c>
      <c r="E46" s="89">
        <f t="shared" si="2"/>
        <v>0</v>
      </c>
      <c r="G46" s="90" t="s">
        <v>80</v>
      </c>
      <c r="H46" s="90" t="s">
        <v>101</v>
      </c>
      <c r="M46" s="64">
        <f>200/C16</f>
        <v>0.17777777777777778</v>
      </c>
    </row>
    <row r="47" spans="2:13" ht="14.25" thickTop="1" thickBot="1" x14ac:dyDescent="0.25">
      <c r="B47" s="91" t="s">
        <v>5</v>
      </c>
      <c r="C47" s="92">
        <f>SUM(C44:C46)</f>
        <v>200</v>
      </c>
      <c r="D47" s="92"/>
      <c r="E47" s="93">
        <f>SUM(E44:E46)</f>
        <v>0</v>
      </c>
    </row>
    <row r="48" spans="2:13" ht="13.5" thickTop="1" x14ac:dyDescent="0.2">
      <c r="B48" s="68"/>
      <c r="E48" s="69"/>
    </row>
    <row r="49" spans="2:11" ht="13.5" thickBot="1" x14ac:dyDescent="0.25">
      <c r="B49" s="68"/>
      <c r="E49" s="69"/>
    </row>
    <row r="50" spans="2:11" ht="13.5" thickTop="1" x14ac:dyDescent="0.2">
      <c r="B50" s="70" t="s">
        <v>66</v>
      </c>
      <c r="C50" s="71" t="s">
        <v>2</v>
      </c>
      <c r="D50" s="83" t="s">
        <v>26</v>
      </c>
      <c r="E50" s="72" t="s">
        <v>25</v>
      </c>
    </row>
    <row r="51" spans="2:11" ht="13.5" thickBot="1" x14ac:dyDescent="0.25">
      <c r="B51" s="73" t="s">
        <v>4</v>
      </c>
      <c r="C51" s="74" t="s">
        <v>3</v>
      </c>
      <c r="D51" s="85" t="s">
        <v>27</v>
      </c>
      <c r="E51" s="75" t="s">
        <v>3</v>
      </c>
    </row>
    <row r="52" spans="2:11" ht="27" thickTop="1" thickBot="1" x14ac:dyDescent="0.25">
      <c r="B52" s="87" t="s">
        <v>102</v>
      </c>
      <c r="C52" s="87">
        <v>20</v>
      </c>
      <c r="D52" s="88">
        <v>0</v>
      </c>
      <c r="E52" s="89">
        <f t="shared" ref="E52:E59" si="3">0.1*C52*D52</f>
        <v>0</v>
      </c>
    </row>
    <row r="53" spans="2:11" ht="16.5" thickTop="1" thickBot="1" x14ac:dyDescent="0.25">
      <c r="B53" s="87" t="s">
        <v>103</v>
      </c>
      <c r="C53" s="87">
        <v>65</v>
      </c>
      <c r="D53" s="88">
        <v>0</v>
      </c>
      <c r="E53" s="89">
        <f t="shared" si="3"/>
        <v>0</v>
      </c>
    </row>
    <row r="54" spans="2:11" ht="16.5" thickTop="1" thickBot="1" x14ac:dyDescent="0.25">
      <c r="B54" s="86" t="s">
        <v>104</v>
      </c>
      <c r="C54" s="87">
        <v>25</v>
      </c>
      <c r="D54" s="88">
        <v>0</v>
      </c>
      <c r="E54" s="89">
        <f t="shared" si="3"/>
        <v>0</v>
      </c>
    </row>
    <row r="55" spans="2:11" ht="16.5" thickTop="1" thickBot="1" x14ac:dyDescent="0.25">
      <c r="B55" s="86" t="s">
        <v>105</v>
      </c>
      <c r="C55" s="87">
        <v>100</v>
      </c>
      <c r="D55" s="88">
        <v>0</v>
      </c>
      <c r="E55" s="89">
        <f t="shared" si="3"/>
        <v>0</v>
      </c>
    </row>
    <row r="56" spans="2:11" ht="16.5" thickTop="1" thickBot="1" x14ac:dyDescent="0.25">
      <c r="B56" s="86" t="s">
        <v>106</v>
      </c>
      <c r="C56" s="87">
        <v>100</v>
      </c>
      <c r="D56" s="88">
        <v>0</v>
      </c>
      <c r="E56" s="89">
        <f t="shared" si="3"/>
        <v>0</v>
      </c>
    </row>
    <row r="57" spans="2:11" ht="16.5" thickTop="1" thickBot="1" x14ac:dyDescent="0.25">
      <c r="B57" s="86" t="s">
        <v>19</v>
      </c>
      <c r="C57" s="87">
        <v>20</v>
      </c>
      <c r="D57" s="88">
        <v>0</v>
      </c>
      <c r="E57" s="89">
        <f t="shared" si="3"/>
        <v>0</v>
      </c>
    </row>
    <row r="58" spans="2:11" ht="16.5" thickTop="1" thickBot="1" x14ac:dyDescent="0.25">
      <c r="B58" s="86" t="s">
        <v>21</v>
      </c>
      <c r="C58" s="87">
        <v>20</v>
      </c>
      <c r="D58" s="88">
        <v>0</v>
      </c>
      <c r="E58" s="89">
        <f t="shared" si="3"/>
        <v>0</v>
      </c>
    </row>
    <row r="59" spans="2:11" ht="16.5" thickTop="1" thickBot="1" x14ac:dyDescent="0.25">
      <c r="B59" s="114" t="s">
        <v>107</v>
      </c>
      <c r="C59" s="115">
        <v>-350</v>
      </c>
      <c r="D59" s="88">
        <v>0</v>
      </c>
      <c r="E59" s="95">
        <f t="shared" si="3"/>
        <v>0</v>
      </c>
      <c r="G59" s="90" t="s">
        <v>86</v>
      </c>
    </row>
    <row r="60" spans="2:11" ht="14.25" thickTop="1" thickBot="1" x14ac:dyDescent="0.25">
      <c r="B60" s="91" t="s">
        <v>5</v>
      </c>
      <c r="C60" s="92">
        <f>SUM(C51:C58)</f>
        <v>350</v>
      </c>
      <c r="D60" s="92"/>
      <c r="E60" s="93">
        <f>SUM(E52:E59)</f>
        <v>0</v>
      </c>
      <c r="K60" s="64">
        <f>C60/C16</f>
        <v>0.31111111111111112</v>
      </c>
    </row>
    <row r="61" spans="2:11" ht="13.5" thickTop="1" x14ac:dyDescent="0.2">
      <c r="B61" s="68"/>
    </row>
    <row r="62" spans="2:11" x14ac:dyDescent="0.2">
      <c r="B62" s="68"/>
    </row>
    <row r="63" spans="2:11" x14ac:dyDescent="0.2">
      <c r="B63" s="96" t="s">
        <v>6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6"/>
  <sheetViews>
    <sheetView topLeftCell="B115" zoomScaleNormal="100" workbookViewId="0">
      <selection activeCell="C83" sqref="C83"/>
    </sheetView>
  </sheetViews>
  <sheetFormatPr defaultColWidth="9.140625" defaultRowHeight="12.75" x14ac:dyDescent="0.2"/>
  <cols>
    <col min="1" max="1" width="9.140625" style="64"/>
    <col min="2" max="2" width="55.7109375" style="64" customWidth="1"/>
    <col min="3" max="5" width="10" style="64" customWidth="1"/>
    <col min="6" max="16384" width="9.140625" style="64"/>
  </cols>
  <sheetData>
    <row r="1" spans="2:4" x14ac:dyDescent="0.2">
      <c r="B1" s="63" t="s">
        <v>0</v>
      </c>
    </row>
    <row r="2" spans="2:4" x14ac:dyDescent="0.2">
      <c r="B2" s="63" t="s">
        <v>1</v>
      </c>
    </row>
    <row r="3" spans="2:4" x14ac:dyDescent="0.2">
      <c r="B3" s="63" t="s">
        <v>11</v>
      </c>
    </row>
    <row r="4" spans="2:4" x14ac:dyDescent="0.2">
      <c r="B4" s="63"/>
    </row>
    <row r="5" spans="2:4" x14ac:dyDescent="0.2">
      <c r="B5" s="65" t="s">
        <v>10</v>
      </c>
    </row>
    <row r="6" spans="2:4" x14ac:dyDescent="0.2">
      <c r="B6" s="65" t="s">
        <v>12</v>
      </c>
      <c r="C6" s="67">
        <f>E45+E61+E75+E94+E107+E116+E143</f>
        <v>0</v>
      </c>
      <c r="D6" s="67"/>
    </row>
    <row r="7" spans="2:4" x14ac:dyDescent="0.2">
      <c r="B7" s="65" t="s">
        <v>108</v>
      </c>
    </row>
    <row r="8" spans="2:4" x14ac:dyDescent="0.2">
      <c r="B8" s="68"/>
    </row>
    <row r="9" spans="2:4" ht="13.5" thickBot="1" x14ac:dyDescent="0.25">
      <c r="B9" s="68"/>
      <c r="D9" s="69"/>
    </row>
    <row r="10" spans="2:4" ht="13.5" thickTop="1" x14ac:dyDescent="0.2">
      <c r="B10" s="70" t="s">
        <v>109</v>
      </c>
      <c r="C10" s="71" t="s">
        <v>2</v>
      </c>
      <c r="D10" s="72" t="s">
        <v>25</v>
      </c>
    </row>
    <row r="11" spans="2:4" ht="13.5" thickBot="1" x14ac:dyDescent="0.25">
      <c r="B11" s="73" t="s">
        <v>67</v>
      </c>
      <c r="C11" s="74" t="s">
        <v>3</v>
      </c>
      <c r="D11" s="75" t="s">
        <v>3</v>
      </c>
    </row>
    <row r="12" spans="2:4" ht="14.25" thickTop="1" thickBot="1" x14ac:dyDescent="0.25">
      <c r="B12" s="76" t="s">
        <v>110</v>
      </c>
      <c r="C12" s="77">
        <f>C45</f>
        <v>100</v>
      </c>
      <c r="D12" s="78">
        <f>E45</f>
        <v>0</v>
      </c>
    </row>
    <row r="13" spans="2:4" ht="13.5" thickBot="1" x14ac:dyDescent="0.25">
      <c r="B13" s="76" t="s">
        <v>111</v>
      </c>
      <c r="C13" s="77">
        <f>C61</f>
        <v>100</v>
      </c>
      <c r="D13" s="77">
        <f>E61</f>
        <v>0</v>
      </c>
    </row>
    <row r="14" spans="2:4" ht="13.5" thickBot="1" x14ac:dyDescent="0.25">
      <c r="B14" s="76" t="s">
        <v>112</v>
      </c>
      <c r="C14" s="77">
        <f>C75</f>
        <v>100</v>
      </c>
      <c r="D14" s="77">
        <f>E75</f>
        <v>0</v>
      </c>
    </row>
    <row r="15" spans="2:4" ht="13.5" thickBot="1" x14ac:dyDescent="0.25">
      <c r="B15" s="76" t="s">
        <v>113</v>
      </c>
      <c r="C15" s="77">
        <f>C94</f>
        <v>100</v>
      </c>
      <c r="D15" s="77">
        <f>E94</f>
        <v>0</v>
      </c>
    </row>
    <row r="16" spans="2:4" ht="13.5" thickBot="1" x14ac:dyDescent="0.25">
      <c r="B16" s="76" t="s">
        <v>114</v>
      </c>
      <c r="C16" s="77">
        <f>C107</f>
        <v>100</v>
      </c>
      <c r="D16" s="77">
        <f>E107</f>
        <v>0</v>
      </c>
    </row>
    <row r="17" spans="2:7" ht="13.5" thickBot="1" x14ac:dyDescent="0.25">
      <c r="B17" s="76" t="s">
        <v>115</v>
      </c>
      <c r="C17" s="77">
        <f>C116</f>
        <v>100</v>
      </c>
      <c r="D17" s="77">
        <f>E116</f>
        <v>0</v>
      </c>
    </row>
    <row r="18" spans="2:7" ht="13.5" thickBot="1" x14ac:dyDescent="0.25">
      <c r="B18" s="76" t="s">
        <v>4</v>
      </c>
      <c r="C18" s="77">
        <f>C143</f>
        <v>400</v>
      </c>
      <c r="D18" s="77">
        <f>E143</f>
        <v>0</v>
      </c>
    </row>
    <row r="19" spans="2:7" ht="13.5" thickBot="1" x14ac:dyDescent="0.25">
      <c r="B19" s="97" t="s">
        <v>5</v>
      </c>
      <c r="C19" s="98">
        <f>SUM(C12:C18)</f>
        <v>1000</v>
      </c>
      <c r="D19" s="98">
        <f>SUM(D12:D18)</f>
        <v>0</v>
      </c>
    </row>
    <row r="20" spans="2:7" ht="13.5" thickTop="1" x14ac:dyDescent="0.2">
      <c r="B20" s="80"/>
      <c r="C20" s="81"/>
      <c r="D20" s="81"/>
    </row>
    <row r="21" spans="2:7" x14ac:dyDescent="0.2">
      <c r="B21" s="80"/>
      <c r="C21" s="81"/>
      <c r="D21" s="81"/>
    </row>
    <row r="22" spans="2:7" x14ac:dyDescent="0.2">
      <c r="B22" s="82" t="s">
        <v>6</v>
      </c>
      <c r="D22" s="69"/>
    </row>
    <row r="23" spans="2:7" x14ac:dyDescent="0.2">
      <c r="B23" s="68"/>
    </row>
    <row r="24" spans="2:7" ht="13.5" thickBot="1" x14ac:dyDescent="0.25">
      <c r="B24" s="68"/>
      <c r="E24" s="69"/>
    </row>
    <row r="25" spans="2:7" ht="13.5" thickTop="1" x14ac:dyDescent="0.2">
      <c r="B25" s="70" t="s">
        <v>116</v>
      </c>
      <c r="C25" s="71" t="s">
        <v>2</v>
      </c>
      <c r="D25" s="83" t="s">
        <v>26</v>
      </c>
      <c r="E25" s="72" t="s">
        <v>72</v>
      </c>
      <c r="F25" s="84"/>
      <c r="G25" s="99" t="s">
        <v>117</v>
      </c>
    </row>
    <row r="26" spans="2:7" ht="13.5" thickBot="1" x14ac:dyDescent="0.25">
      <c r="B26" s="73" t="s">
        <v>110</v>
      </c>
      <c r="C26" s="74" t="s">
        <v>3</v>
      </c>
      <c r="D26" s="85" t="s">
        <v>27</v>
      </c>
      <c r="E26" s="75" t="s">
        <v>3</v>
      </c>
    </row>
    <row r="27" spans="2:7" ht="14.25" thickTop="1" thickBot="1" x14ac:dyDescent="0.25">
      <c r="B27" s="76" t="s">
        <v>118</v>
      </c>
      <c r="C27" s="77" t="s">
        <v>119</v>
      </c>
      <c r="D27" s="100"/>
      <c r="E27" s="101"/>
      <c r="G27" s="102" t="s">
        <v>120</v>
      </c>
    </row>
    <row r="28" spans="2:7" ht="13.5" thickBot="1" x14ac:dyDescent="0.25">
      <c r="B28" s="76" t="s">
        <v>121</v>
      </c>
      <c r="C28" s="77" t="s">
        <v>119</v>
      </c>
      <c r="D28" s="100"/>
      <c r="E28" s="101"/>
      <c r="G28" s="102" t="s">
        <v>122</v>
      </c>
    </row>
    <row r="29" spans="2:7" ht="13.5" thickBot="1" x14ac:dyDescent="0.25">
      <c r="B29" s="76" t="s">
        <v>123</v>
      </c>
      <c r="C29" s="77" t="s">
        <v>119</v>
      </c>
      <c r="D29" s="100"/>
      <c r="E29" s="101"/>
      <c r="G29" s="102" t="s">
        <v>124</v>
      </c>
    </row>
    <row r="30" spans="2:7" ht="13.5" thickBot="1" x14ac:dyDescent="0.25">
      <c r="B30" s="103" t="s">
        <v>125</v>
      </c>
      <c r="C30" s="104">
        <f>SUM(C31:C32)</f>
        <v>20</v>
      </c>
      <c r="D30" s="104"/>
      <c r="E30" s="105">
        <f>SUM(E31:E32)</f>
        <v>0</v>
      </c>
    </row>
    <row r="31" spans="2:7" ht="15.75" thickBot="1" x14ac:dyDescent="0.25">
      <c r="B31" s="76" t="s">
        <v>126</v>
      </c>
      <c r="C31" s="106">
        <v>5</v>
      </c>
      <c r="D31" s="8">
        <v>0</v>
      </c>
      <c r="E31" s="107">
        <f>0.1*C31*D31</f>
        <v>0</v>
      </c>
    </row>
    <row r="32" spans="2:7" ht="15.75" thickBot="1" x14ac:dyDescent="0.25">
      <c r="B32" s="76" t="s">
        <v>127</v>
      </c>
      <c r="C32" s="106">
        <v>15</v>
      </c>
      <c r="D32" s="8">
        <v>0</v>
      </c>
      <c r="E32" s="107">
        <f>0.1*C32*D32</f>
        <v>0</v>
      </c>
    </row>
    <row r="33" spans="2:5" ht="13.5" thickBot="1" x14ac:dyDescent="0.25">
      <c r="B33" s="103" t="s">
        <v>128</v>
      </c>
      <c r="C33" s="104">
        <f>SUM(C34:C35)</f>
        <v>20</v>
      </c>
      <c r="D33" s="104" t="s">
        <v>6</v>
      </c>
      <c r="E33" s="108">
        <f>SUM(E34:E35)</f>
        <v>0</v>
      </c>
    </row>
    <row r="34" spans="2:5" ht="15.75" thickBot="1" x14ac:dyDescent="0.25">
      <c r="B34" s="76" t="s">
        <v>126</v>
      </c>
      <c r="C34" s="106">
        <v>5</v>
      </c>
      <c r="D34" s="8">
        <v>0</v>
      </c>
      <c r="E34" s="107">
        <f>0.1*C34*D34</f>
        <v>0</v>
      </c>
    </row>
    <row r="35" spans="2:5" ht="15.75" thickBot="1" x14ac:dyDescent="0.25">
      <c r="B35" s="76" t="s">
        <v>127</v>
      </c>
      <c r="C35" s="106">
        <v>15</v>
      </c>
      <c r="D35" s="8">
        <v>0</v>
      </c>
      <c r="E35" s="107">
        <f>0.1*C35*D35</f>
        <v>0</v>
      </c>
    </row>
    <row r="36" spans="2:5" ht="13.5" thickBot="1" x14ac:dyDescent="0.25">
      <c r="B36" s="109" t="s">
        <v>210</v>
      </c>
      <c r="C36" s="110">
        <f>SUM(C37:C38)</f>
        <v>20</v>
      </c>
      <c r="D36" s="104" t="s">
        <v>6</v>
      </c>
      <c r="E36" s="108">
        <f>SUM(E37:E38)</f>
        <v>0</v>
      </c>
    </row>
    <row r="37" spans="2:5" ht="15.75" thickBot="1" x14ac:dyDescent="0.25">
      <c r="B37" s="76" t="s">
        <v>126</v>
      </c>
      <c r="C37" s="106">
        <v>5</v>
      </c>
      <c r="D37" s="8">
        <v>0</v>
      </c>
      <c r="E37" s="107">
        <f>0.1*C37*D37</f>
        <v>0</v>
      </c>
    </row>
    <row r="38" spans="2:5" ht="15.75" thickBot="1" x14ac:dyDescent="0.25">
      <c r="B38" s="76" t="s">
        <v>127</v>
      </c>
      <c r="C38" s="106">
        <v>15</v>
      </c>
      <c r="D38" s="8">
        <v>0</v>
      </c>
      <c r="E38" s="107">
        <f>0.1*C38*D38</f>
        <v>0</v>
      </c>
    </row>
    <row r="39" spans="2:5" ht="13.5" thickBot="1" x14ac:dyDescent="0.25">
      <c r="B39" s="109" t="s">
        <v>129</v>
      </c>
      <c r="C39" s="110">
        <f>SUM(C40:C41)</f>
        <v>20</v>
      </c>
      <c r="D39" s="110" t="s">
        <v>6</v>
      </c>
      <c r="E39" s="108">
        <f>SUM(E40:E41)</f>
        <v>0</v>
      </c>
    </row>
    <row r="40" spans="2:5" ht="15.75" thickBot="1" x14ac:dyDescent="0.25">
      <c r="B40" s="76" t="s">
        <v>126</v>
      </c>
      <c r="C40" s="106">
        <v>5</v>
      </c>
      <c r="D40" s="8">
        <v>0</v>
      </c>
      <c r="E40" s="107">
        <f>0.1*C40*D40</f>
        <v>0</v>
      </c>
    </row>
    <row r="41" spans="2:5" ht="15.75" thickBot="1" x14ac:dyDescent="0.25">
      <c r="B41" s="76" t="s">
        <v>127</v>
      </c>
      <c r="C41" s="106">
        <v>15</v>
      </c>
      <c r="D41" s="8">
        <v>0</v>
      </c>
      <c r="E41" s="107">
        <f>0.1*C41*D41</f>
        <v>0</v>
      </c>
    </row>
    <row r="42" spans="2:5" ht="13.5" thickBot="1" x14ac:dyDescent="0.25">
      <c r="B42" s="103" t="s">
        <v>130</v>
      </c>
      <c r="C42" s="110">
        <f>SUM(C43:C44)</f>
        <v>20</v>
      </c>
      <c r="D42" s="104" t="s">
        <v>6</v>
      </c>
      <c r="E42" s="108">
        <f>SUM(E43:E44)</f>
        <v>0</v>
      </c>
    </row>
    <row r="43" spans="2:5" ht="15.75" thickBot="1" x14ac:dyDescent="0.25">
      <c r="B43" s="76" t="s">
        <v>126</v>
      </c>
      <c r="C43" s="106">
        <v>5</v>
      </c>
      <c r="D43" s="8">
        <v>0</v>
      </c>
      <c r="E43" s="107">
        <f>0.1*C43*D43</f>
        <v>0</v>
      </c>
    </row>
    <row r="44" spans="2:5" ht="15.75" thickBot="1" x14ac:dyDescent="0.25">
      <c r="B44" s="76" t="s">
        <v>127</v>
      </c>
      <c r="C44" s="106">
        <v>15</v>
      </c>
      <c r="D44" s="8">
        <v>0</v>
      </c>
      <c r="E44" s="107">
        <f>0.1*C44*D44</f>
        <v>0</v>
      </c>
    </row>
    <row r="45" spans="2:5" ht="13.5" thickBot="1" x14ac:dyDescent="0.25">
      <c r="B45" s="97" t="s">
        <v>5</v>
      </c>
      <c r="C45" s="98">
        <f>C30+C33+C36+C39+C42</f>
        <v>100</v>
      </c>
      <c r="D45" s="98"/>
      <c r="E45" s="117">
        <f>E30+E33+E36+E39+E42</f>
        <v>0</v>
      </c>
    </row>
    <row r="46" spans="2:5" ht="14.25" thickTop="1" thickBot="1" x14ac:dyDescent="0.25">
      <c r="B46" s="68"/>
      <c r="E46" s="69"/>
    </row>
    <row r="47" spans="2:5" ht="13.5" thickTop="1" x14ac:dyDescent="0.2">
      <c r="B47" s="70" t="s">
        <v>116</v>
      </c>
      <c r="C47" s="71" t="s">
        <v>2</v>
      </c>
      <c r="D47" s="83" t="s">
        <v>26</v>
      </c>
      <c r="E47" s="72" t="s">
        <v>25</v>
      </c>
    </row>
    <row r="48" spans="2:5" ht="13.5" thickBot="1" x14ac:dyDescent="0.25">
      <c r="B48" s="73" t="s">
        <v>131</v>
      </c>
      <c r="C48" s="74" t="s">
        <v>3</v>
      </c>
      <c r="D48" s="85" t="s">
        <v>27</v>
      </c>
      <c r="E48" s="75" t="s">
        <v>3</v>
      </c>
    </row>
    <row r="49" spans="2:8" ht="14.25" thickTop="1" thickBot="1" x14ac:dyDescent="0.25">
      <c r="B49" s="103" t="s">
        <v>132</v>
      </c>
      <c r="C49" s="104">
        <f>SUM(C50:C54)</f>
        <v>50</v>
      </c>
      <c r="D49" s="104"/>
      <c r="E49" s="105">
        <f>SUM(E50:E54)</f>
        <v>0</v>
      </c>
      <c r="G49" s="99" t="s">
        <v>133</v>
      </c>
    </row>
    <row r="50" spans="2:8" ht="15.75" thickBot="1" x14ac:dyDescent="0.25">
      <c r="B50" s="76" t="s">
        <v>134</v>
      </c>
      <c r="C50" s="106">
        <v>10</v>
      </c>
      <c r="D50" s="8">
        <v>0</v>
      </c>
      <c r="E50" s="107">
        <f>0.1*C50*D50</f>
        <v>0</v>
      </c>
      <c r="G50" s="102" t="s">
        <v>135</v>
      </c>
      <c r="H50" s="102"/>
    </row>
    <row r="51" spans="2:8" ht="15.75" thickBot="1" x14ac:dyDescent="0.25">
      <c r="B51" s="76" t="s">
        <v>136</v>
      </c>
      <c r="C51" s="106">
        <v>10</v>
      </c>
      <c r="D51" s="8">
        <v>0</v>
      </c>
      <c r="E51" s="107">
        <f t="shared" ref="E51:E54" si="0">0.1*C51*D51</f>
        <v>0</v>
      </c>
      <c r="G51" s="102" t="s">
        <v>137</v>
      </c>
      <c r="H51" s="102"/>
    </row>
    <row r="52" spans="2:8" ht="15.75" thickBot="1" x14ac:dyDescent="0.25">
      <c r="B52" s="76" t="s">
        <v>138</v>
      </c>
      <c r="C52" s="106">
        <v>10</v>
      </c>
      <c r="D52" s="8">
        <v>0</v>
      </c>
      <c r="E52" s="107">
        <f t="shared" si="0"/>
        <v>0</v>
      </c>
      <c r="G52" s="102" t="s">
        <v>139</v>
      </c>
      <c r="H52" s="102"/>
    </row>
    <row r="53" spans="2:8" ht="15.75" thickBot="1" x14ac:dyDescent="0.25">
      <c r="B53" s="76" t="s">
        <v>140</v>
      </c>
      <c r="C53" s="106">
        <v>10</v>
      </c>
      <c r="D53" s="8">
        <v>0</v>
      </c>
      <c r="E53" s="107">
        <f t="shared" si="0"/>
        <v>0</v>
      </c>
      <c r="G53" s="102" t="s">
        <v>141</v>
      </c>
    </row>
    <row r="54" spans="2:8" ht="15.75" thickBot="1" x14ac:dyDescent="0.25">
      <c r="B54" s="76" t="s">
        <v>142</v>
      </c>
      <c r="C54" s="106">
        <v>10</v>
      </c>
      <c r="D54" s="8">
        <v>0</v>
      </c>
      <c r="E54" s="107">
        <f t="shared" si="0"/>
        <v>0</v>
      </c>
    </row>
    <row r="55" spans="2:8" ht="13.5" thickBot="1" x14ac:dyDescent="0.25">
      <c r="B55" s="103" t="s">
        <v>143</v>
      </c>
      <c r="C55" s="104">
        <f>SUM(C56:C60)</f>
        <v>50</v>
      </c>
      <c r="D55" s="104"/>
      <c r="E55" s="105">
        <f>SUM(E56:E60)</f>
        <v>0</v>
      </c>
      <c r="G55" s="99" t="s">
        <v>133</v>
      </c>
    </row>
    <row r="56" spans="2:8" ht="15.75" thickBot="1" x14ac:dyDescent="0.25">
      <c r="B56" s="76" t="s">
        <v>144</v>
      </c>
      <c r="C56" s="106">
        <v>10</v>
      </c>
      <c r="D56" s="8">
        <v>0</v>
      </c>
      <c r="E56" s="107">
        <f t="shared" ref="E56:E60" si="1">0.1*C56*D56</f>
        <v>0</v>
      </c>
      <c r="G56" s="102" t="s">
        <v>145</v>
      </c>
    </row>
    <row r="57" spans="2:8" ht="15.75" thickBot="1" x14ac:dyDescent="0.25">
      <c r="B57" s="76" t="s">
        <v>146</v>
      </c>
      <c r="C57" s="106">
        <v>10</v>
      </c>
      <c r="D57" s="8">
        <v>0</v>
      </c>
      <c r="E57" s="107">
        <f t="shared" si="1"/>
        <v>0</v>
      </c>
      <c r="G57" s="102" t="s">
        <v>147</v>
      </c>
    </row>
    <row r="58" spans="2:8" ht="15.75" thickBot="1" x14ac:dyDescent="0.25">
      <c r="B58" s="76" t="s">
        <v>148</v>
      </c>
      <c r="C58" s="106">
        <v>10</v>
      </c>
      <c r="D58" s="8">
        <v>0</v>
      </c>
      <c r="E58" s="107">
        <f t="shared" si="1"/>
        <v>0</v>
      </c>
      <c r="G58" s="102" t="s">
        <v>149</v>
      </c>
    </row>
    <row r="59" spans="2:8" ht="15.75" thickBot="1" x14ac:dyDescent="0.25">
      <c r="B59" s="76" t="s">
        <v>150</v>
      </c>
      <c r="C59" s="106">
        <v>10</v>
      </c>
      <c r="D59" s="8">
        <v>0</v>
      </c>
      <c r="E59" s="107">
        <f t="shared" si="1"/>
        <v>0</v>
      </c>
    </row>
    <row r="60" spans="2:8" ht="15.75" thickBot="1" x14ac:dyDescent="0.25">
      <c r="B60" s="76" t="s">
        <v>151</v>
      </c>
      <c r="C60" s="106">
        <v>10</v>
      </c>
      <c r="D60" s="8">
        <v>0</v>
      </c>
      <c r="E60" s="107">
        <f t="shared" si="1"/>
        <v>0</v>
      </c>
    </row>
    <row r="61" spans="2:8" ht="13.5" thickBot="1" x14ac:dyDescent="0.25">
      <c r="B61" s="97" t="s">
        <v>5</v>
      </c>
      <c r="C61" s="111">
        <f>C49+C55</f>
        <v>100</v>
      </c>
      <c r="D61" s="111"/>
      <c r="E61" s="111">
        <f>E49+E55</f>
        <v>0</v>
      </c>
    </row>
    <row r="62" spans="2:8" ht="14.25" thickTop="1" thickBot="1" x14ac:dyDescent="0.25">
      <c r="B62" s="68"/>
      <c r="E62" s="69"/>
    </row>
    <row r="63" spans="2:8" ht="13.5" thickTop="1" x14ac:dyDescent="0.2">
      <c r="B63" s="70" t="s">
        <v>109</v>
      </c>
      <c r="C63" s="71" t="s">
        <v>2</v>
      </c>
      <c r="D63" s="83" t="s">
        <v>26</v>
      </c>
      <c r="E63" s="72" t="s">
        <v>25</v>
      </c>
    </row>
    <row r="64" spans="2:8" ht="13.5" thickBot="1" x14ac:dyDescent="0.25">
      <c r="B64" s="73" t="s">
        <v>152</v>
      </c>
      <c r="C64" s="74" t="s">
        <v>3</v>
      </c>
      <c r="D64" s="85" t="s">
        <v>27</v>
      </c>
      <c r="E64" s="75" t="s">
        <v>3</v>
      </c>
    </row>
    <row r="65" spans="2:8" ht="27" thickTop="1" thickBot="1" x14ac:dyDescent="0.25">
      <c r="B65" s="103" t="s">
        <v>211</v>
      </c>
      <c r="C65" s="104">
        <f>SUM(C66:C69)</f>
        <v>50</v>
      </c>
      <c r="D65" s="104"/>
      <c r="E65" s="105">
        <f>SUM(E66:E69)</f>
        <v>0</v>
      </c>
      <c r="G65" s="99" t="s">
        <v>133</v>
      </c>
    </row>
    <row r="66" spans="2:8" ht="15.75" thickBot="1" x14ac:dyDescent="0.25">
      <c r="B66" s="76" t="s">
        <v>153</v>
      </c>
      <c r="C66" s="106">
        <v>20</v>
      </c>
      <c r="D66" s="8">
        <v>0</v>
      </c>
      <c r="E66" s="107">
        <f>0.1*C66*D66</f>
        <v>0</v>
      </c>
      <c r="G66" s="102" t="s">
        <v>154</v>
      </c>
    </row>
    <row r="67" spans="2:8" ht="15.75" thickBot="1" x14ac:dyDescent="0.25">
      <c r="B67" s="76" t="s">
        <v>155</v>
      </c>
      <c r="C67" s="106">
        <v>10</v>
      </c>
      <c r="D67" s="8">
        <v>0</v>
      </c>
      <c r="E67" s="107">
        <f t="shared" ref="E67:E69" si="2">0.1*C67*D67</f>
        <v>0</v>
      </c>
      <c r="G67" s="102" t="s">
        <v>156</v>
      </c>
    </row>
    <row r="68" spans="2:8" ht="15.75" thickBot="1" x14ac:dyDescent="0.25">
      <c r="B68" s="76" t="s">
        <v>212</v>
      </c>
      <c r="C68" s="106">
        <v>10</v>
      </c>
      <c r="D68" s="8">
        <v>0</v>
      </c>
      <c r="E68" s="107">
        <f t="shared" si="2"/>
        <v>0</v>
      </c>
      <c r="G68" s="102" t="s">
        <v>157</v>
      </c>
      <c r="H68" s="90"/>
    </row>
    <row r="69" spans="2:8" ht="15.75" thickBot="1" x14ac:dyDescent="0.25">
      <c r="B69" s="76" t="s">
        <v>158</v>
      </c>
      <c r="C69" s="106">
        <v>10</v>
      </c>
      <c r="D69" s="8">
        <v>0</v>
      </c>
      <c r="E69" s="107">
        <f t="shared" si="2"/>
        <v>0</v>
      </c>
    </row>
    <row r="70" spans="2:8" ht="26.25" thickBot="1" x14ac:dyDescent="0.25">
      <c r="B70" s="109" t="s">
        <v>215</v>
      </c>
      <c r="C70" s="104">
        <f>SUM(C71:C74)</f>
        <v>50</v>
      </c>
      <c r="D70" s="104"/>
      <c r="E70" s="105">
        <f>SUM(E71:E74)</f>
        <v>0</v>
      </c>
      <c r="G70" s="99" t="s">
        <v>133</v>
      </c>
    </row>
    <row r="71" spans="2:8" ht="15.75" thickBot="1" x14ac:dyDescent="0.25">
      <c r="B71" s="76" t="s">
        <v>159</v>
      </c>
      <c r="C71" s="106">
        <v>10</v>
      </c>
      <c r="D71" s="8">
        <v>0</v>
      </c>
      <c r="E71" s="107">
        <f t="shared" ref="E71:E74" si="3">0.1*C71*D71</f>
        <v>0</v>
      </c>
      <c r="G71" s="102" t="s">
        <v>160</v>
      </c>
    </row>
    <row r="72" spans="2:8" ht="15.75" thickBot="1" x14ac:dyDescent="0.25">
      <c r="B72" s="76" t="s">
        <v>161</v>
      </c>
      <c r="C72" s="106">
        <v>10</v>
      </c>
      <c r="D72" s="8">
        <v>0</v>
      </c>
      <c r="E72" s="107">
        <f t="shared" si="3"/>
        <v>0</v>
      </c>
      <c r="G72" s="102" t="s">
        <v>162</v>
      </c>
    </row>
    <row r="73" spans="2:8" ht="15.75" thickBot="1" x14ac:dyDescent="0.25">
      <c r="B73" s="76" t="s">
        <v>163</v>
      </c>
      <c r="C73" s="106">
        <v>10</v>
      </c>
      <c r="D73" s="8">
        <v>0</v>
      </c>
      <c r="E73" s="107">
        <f t="shared" si="3"/>
        <v>0</v>
      </c>
      <c r="G73" s="102" t="s">
        <v>164</v>
      </c>
    </row>
    <row r="74" spans="2:8" ht="15.75" thickBot="1" x14ac:dyDescent="0.25">
      <c r="B74" s="76" t="s">
        <v>165</v>
      </c>
      <c r="C74" s="106">
        <v>20</v>
      </c>
      <c r="D74" s="8">
        <v>0</v>
      </c>
      <c r="E74" s="107">
        <f t="shared" si="3"/>
        <v>0</v>
      </c>
      <c r="H74" s="90"/>
    </row>
    <row r="75" spans="2:8" ht="13.5" thickBot="1" x14ac:dyDescent="0.25">
      <c r="B75" s="97" t="s">
        <v>5</v>
      </c>
      <c r="C75" s="111">
        <f>C65+C70</f>
        <v>100</v>
      </c>
      <c r="D75" s="111"/>
      <c r="E75" s="111">
        <f>E65+E70</f>
        <v>0</v>
      </c>
    </row>
    <row r="76" spans="2:8" ht="14.25" thickTop="1" thickBot="1" x14ac:dyDescent="0.25">
      <c r="B76" s="68"/>
      <c r="E76" s="69"/>
    </row>
    <row r="77" spans="2:8" ht="13.5" thickTop="1" x14ac:dyDescent="0.2">
      <c r="B77" s="70" t="s">
        <v>116</v>
      </c>
      <c r="C77" s="71" t="s">
        <v>2</v>
      </c>
      <c r="D77" s="83" t="s">
        <v>26</v>
      </c>
      <c r="E77" s="72" t="s">
        <v>25</v>
      </c>
    </row>
    <row r="78" spans="2:8" ht="13.5" thickBot="1" x14ac:dyDescent="0.25">
      <c r="B78" s="73" t="s">
        <v>166</v>
      </c>
      <c r="C78" s="74" t="s">
        <v>3</v>
      </c>
      <c r="D78" s="85" t="s">
        <v>27</v>
      </c>
      <c r="E78" s="75" t="s">
        <v>3</v>
      </c>
    </row>
    <row r="79" spans="2:8" ht="27" thickTop="1" thickBot="1" x14ac:dyDescent="0.25">
      <c r="B79" s="109" t="s">
        <v>213</v>
      </c>
      <c r="C79" s="104">
        <f>SUM(C80:C86)</f>
        <v>75</v>
      </c>
      <c r="D79" s="104"/>
      <c r="E79" s="105">
        <f>SUM(E80:E86)</f>
        <v>0</v>
      </c>
      <c r="G79" s="99" t="s">
        <v>133</v>
      </c>
    </row>
    <row r="80" spans="2:8" ht="15.75" thickBot="1" x14ac:dyDescent="0.25">
      <c r="B80" s="76" t="s">
        <v>167</v>
      </c>
      <c r="C80" s="106">
        <v>10</v>
      </c>
      <c r="D80" s="8">
        <v>0</v>
      </c>
      <c r="E80" s="107">
        <f t="shared" ref="E80:E86" si="4">0.1*C80*D80</f>
        <v>0</v>
      </c>
      <c r="G80" s="102" t="s">
        <v>160</v>
      </c>
    </row>
    <row r="81" spans="2:8" ht="15.75" thickBot="1" x14ac:dyDescent="0.25">
      <c r="B81" s="76" t="s">
        <v>168</v>
      </c>
      <c r="C81" s="106">
        <v>20</v>
      </c>
      <c r="D81" s="8">
        <v>0</v>
      </c>
      <c r="E81" s="107">
        <f t="shared" si="4"/>
        <v>0</v>
      </c>
      <c r="G81" s="102" t="s">
        <v>162</v>
      </c>
    </row>
    <row r="82" spans="2:8" ht="15.75" thickBot="1" x14ac:dyDescent="0.25">
      <c r="B82" s="76" t="s">
        <v>214</v>
      </c>
      <c r="C82" s="106">
        <v>10</v>
      </c>
      <c r="D82" s="8">
        <v>0</v>
      </c>
      <c r="E82" s="107">
        <f t="shared" si="4"/>
        <v>0</v>
      </c>
      <c r="G82" s="102" t="s">
        <v>164</v>
      </c>
    </row>
    <row r="83" spans="2:8" ht="15.75" thickBot="1" x14ac:dyDescent="0.25">
      <c r="B83" s="76" t="s">
        <v>169</v>
      </c>
      <c r="C83" s="106">
        <v>10</v>
      </c>
      <c r="D83" s="8">
        <v>0</v>
      </c>
      <c r="E83" s="107">
        <f t="shared" si="4"/>
        <v>0</v>
      </c>
    </row>
    <row r="84" spans="2:8" ht="15.75" thickBot="1" x14ac:dyDescent="0.25">
      <c r="B84" s="76" t="s">
        <v>170</v>
      </c>
      <c r="C84" s="106">
        <v>5</v>
      </c>
      <c r="D84" s="8">
        <v>0</v>
      </c>
      <c r="E84" s="107">
        <f t="shared" si="4"/>
        <v>0</v>
      </c>
    </row>
    <row r="85" spans="2:8" ht="15.75" thickBot="1" x14ac:dyDescent="0.25">
      <c r="B85" s="76" t="s">
        <v>171</v>
      </c>
      <c r="C85" s="106">
        <v>15</v>
      </c>
      <c r="D85" s="8">
        <v>0</v>
      </c>
      <c r="E85" s="107">
        <f t="shared" si="4"/>
        <v>0</v>
      </c>
    </row>
    <row r="86" spans="2:8" ht="15.75" thickBot="1" x14ac:dyDescent="0.25">
      <c r="B86" s="76" t="s">
        <v>172</v>
      </c>
      <c r="C86" s="106">
        <v>5</v>
      </c>
      <c r="D86" s="8">
        <v>0</v>
      </c>
      <c r="E86" s="107">
        <f t="shared" si="4"/>
        <v>0</v>
      </c>
    </row>
    <row r="87" spans="2:8" ht="13.5" thickBot="1" x14ac:dyDescent="0.25">
      <c r="B87" s="103" t="s">
        <v>173</v>
      </c>
      <c r="C87" s="104">
        <f>SUM(C88:C89)</f>
        <v>10</v>
      </c>
      <c r="D87" s="104"/>
      <c r="E87" s="105">
        <f>SUM(E88:E89)</f>
        <v>0</v>
      </c>
    </row>
    <row r="88" spans="2:8" ht="15.75" thickBot="1" x14ac:dyDescent="0.25">
      <c r="B88" s="76" t="s">
        <v>174</v>
      </c>
      <c r="C88" s="106">
        <v>5</v>
      </c>
      <c r="D88" s="8">
        <v>0</v>
      </c>
      <c r="E88" s="107">
        <f t="shared" ref="E88:E89" si="5">0.1*C88*D88</f>
        <v>0</v>
      </c>
    </row>
    <row r="89" spans="2:8" ht="15.75" thickBot="1" x14ac:dyDescent="0.25">
      <c r="B89" s="118" t="s">
        <v>175</v>
      </c>
      <c r="C89" s="106">
        <v>5</v>
      </c>
      <c r="D89" s="8">
        <v>0</v>
      </c>
      <c r="E89" s="107">
        <f t="shared" si="5"/>
        <v>0</v>
      </c>
    </row>
    <row r="90" spans="2:8" ht="13.5" thickBot="1" x14ac:dyDescent="0.25">
      <c r="B90" s="103" t="s">
        <v>176</v>
      </c>
      <c r="C90" s="112">
        <f>SUM(C91:C92)</f>
        <v>10</v>
      </c>
      <c r="D90" s="112"/>
      <c r="E90" s="105">
        <f>SUM(E91:E92)</f>
        <v>0</v>
      </c>
    </row>
    <row r="91" spans="2:8" ht="15.75" thickBot="1" x14ac:dyDescent="0.25">
      <c r="B91" s="76" t="s">
        <v>174</v>
      </c>
      <c r="C91" s="106">
        <v>5</v>
      </c>
      <c r="D91" s="8">
        <v>0</v>
      </c>
      <c r="E91" s="107">
        <f t="shared" ref="E91:E93" si="6">0.1*C91*D91</f>
        <v>0</v>
      </c>
    </row>
    <row r="92" spans="2:8" ht="15.75" thickBot="1" x14ac:dyDescent="0.25">
      <c r="B92" s="76" t="s">
        <v>177</v>
      </c>
      <c r="C92" s="106">
        <v>5</v>
      </c>
      <c r="D92" s="8">
        <v>0</v>
      </c>
      <c r="E92" s="107">
        <f t="shared" si="6"/>
        <v>0</v>
      </c>
    </row>
    <row r="93" spans="2:8" ht="26.25" thickBot="1" x14ac:dyDescent="0.25">
      <c r="B93" s="103" t="s">
        <v>178</v>
      </c>
      <c r="C93" s="112">
        <v>5</v>
      </c>
      <c r="D93" s="8">
        <v>0</v>
      </c>
      <c r="E93" s="105">
        <f t="shared" si="6"/>
        <v>0</v>
      </c>
      <c r="G93" s="64" t="s">
        <v>74</v>
      </c>
      <c r="H93" s="64" t="s">
        <v>179</v>
      </c>
    </row>
    <row r="94" spans="2:8" ht="13.5" thickBot="1" x14ac:dyDescent="0.25">
      <c r="B94" s="97" t="s">
        <v>5</v>
      </c>
      <c r="C94" s="111">
        <f>C79+C87+C90+C93</f>
        <v>100</v>
      </c>
      <c r="D94" s="111"/>
      <c r="E94" s="111">
        <f>E79+E87+E90+E93</f>
        <v>0</v>
      </c>
      <c r="G94" s="64" t="s">
        <v>77</v>
      </c>
      <c r="H94" s="64" t="s">
        <v>180</v>
      </c>
    </row>
    <row r="95" spans="2:8" ht="14.25" thickTop="1" thickBot="1" x14ac:dyDescent="0.25">
      <c r="B95" s="68"/>
      <c r="E95" s="69"/>
      <c r="G95" s="64" t="s">
        <v>80</v>
      </c>
      <c r="H95" s="64" t="s">
        <v>181</v>
      </c>
    </row>
    <row r="96" spans="2:8" ht="13.5" thickTop="1" x14ac:dyDescent="0.2">
      <c r="B96" s="70" t="s">
        <v>116</v>
      </c>
      <c r="C96" s="71" t="s">
        <v>2</v>
      </c>
      <c r="D96" s="83" t="s">
        <v>26</v>
      </c>
      <c r="E96" s="72" t="s">
        <v>25</v>
      </c>
    </row>
    <row r="97" spans="2:7" ht="13.5" thickBot="1" x14ac:dyDescent="0.25">
      <c r="B97" s="119" t="s">
        <v>216</v>
      </c>
      <c r="C97" s="74" t="s">
        <v>3</v>
      </c>
      <c r="D97" s="85" t="s">
        <v>27</v>
      </c>
      <c r="E97" s="75" t="s">
        <v>3</v>
      </c>
    </row>
    <row r="98" spans="2:7" ht="14.25" thickTop="1" thickBot="1" x14ac:dyDescent="0.25">
      <c r="B98" s="109" t="s">
        <v>217</v>
      </c>
      <c r="C98" s="112">
        <f>SUM(C99:C101)</f>
        <v>50</v>
      </c>
      <c r="D98" s="112"/>
      <c r="E98" s="105">
        <f>SUM(E99:E101)</f>
        <v>0</v>
      </c>
      <c r="G98" s="99" t="s">
        <v>133</v>
      </c>
    </row>
    <row r="99" spans="2:7" ht="15.75" thickBot="1" x14ac:dyDescent="0.25">
      <c r="B99" s="118" t="s">
        <v>218</v>
      </c>
      <c r="C99" s="106">
        <v>25</v>
      </c>
      <c r="D99" s="8">
        <v>0</v>
      </c>
      <c r="E99" s="107">
        <f t="shared" ref="E99:E101" si="7">0.1*C99*D99</f>
        <v>0</v>
      </c>
      <c r="G99" s="102" t="s">
        <v>160</v>
      </c>
    </row>
    <row r="100" spans="2:7" ht="15.75" thickBot="1" x14ac:dyDescent="0.25">
      <c r="B100" s="76" t="s">
        <v>182</v>
      </c>
      <c r="C100" s="106">
        <v>10</v>
      </c>
      <c r="D100" s="8">
        <v>0</v>
      </c>
      <c r="E100" s="107">
        <f t="shared" si="7"/>
        <v>0</v>
      </c>
      <c r="G100" s="102" t="s">
        <v>183</v>
      </c>
    </row>
    <row r="101" spans="2:7" ht="15.75" thickBot="1" x14ac:dyDescent="0.25">
      <c r="B101" s="76" t="s">
        <v>184</v>
      </c>
      <c r="C101" s="106">
        <v>15</v>
      </c>
      <c r="D101" s="8">
        <v>0</v>
      </c>
      <c r="E101" s="107">
        <f t="shared" si="7"/>
        <v>0</v>
      </c>
      <c r="G101" s="102" t="s">
        <v>185</v>
      </c>
    </row>
    <row r="102" spans="2:7" ht="13.5" thickBot="1" x14ac:dyDescent="0.25">
      <c r="B102" s="103" t="s">
        <v>70</v>
      </c>
      <c r="C102" s="112">
        <f>SUM(C103:C106)</f>
        <v>50</v>
      </c>
      <c r="D102" s="112"/>
      <c r="E102" s="105">
        <f>SUM(E103:E106)</f>
        <v>0</v>
      </c>
    </row>
    <row r="103" spans="2:7" ht="15.75" thickBot="1" x14ac:dyDescent="0.25">
      <c r="B103" s="76" t="s">
        <v>186</v>
      </c>
      <c r="C103" s="106">
        <v>10</v>
      </c>
      <c r="D103" s="8">
        <v>0</v>
      </c>
      <c r="E103" s="107">
        <f t="shared" ref="E103:E106" si="8">0.1*C103*D103</f>
        <v>0</v>
      </c>
      <c r="F103" s="64" t="s">
        <v>187</v>
      </c>
      <c r="G103" s="99" t="s">
        <v>133</v>
      </c>
    </row>
    <row r="104" spans="2:7" ht="15.75" thickBot="1" x14ac:dyDescent="0.25">
      <c r="B104" s="76" t="s">
        <v>188</v>
      </c>
      <c r="C104" s="106">
        <v>10</v>
      </c>
      <c r="D104" s="8">
        <v>0</v>
      </c>
      <c r="E104" s="107">
        <f t="shared" si="8"/>
        <v>0</v>
      </c>
      <c r="G104" s="102" t="s">
        <v>189</v>
      </c>
    </row>
    <row r="105" spans="2:7" ht="15.75" thickBot="1" x14ac:dyDescent="0.25">
      <c r="B105" s="76" t="s">
        <v>190</v>
      </c>
      <c r="C105" s="106">
        <v>10</v>
      </c>
      <c r="D105" s="8">
        <v>0</v>
      </c>
      <c r="E105" s="107">
        <f t="shared" si="8"/>
        <v>0</v>
      </c>
      <c r="G105" s="102" t="s">
        <v>191</v>
      </c>
    </row>
    <row r="106" spans="2:7" ht="15.75" thickBot="1" x14ac:dyDescent="0.25">
      <c r="B106" s="76" t="s">
        <v>192</v>
      </c>
      <c r="C106" s="106">
        <v>20</v>
      </c>
      <c r="D106" s="8">
        <v>0</v>
      </c>
      <c r="E106" s="107">
        <f t="shared" si="8"/>
        <v>0</v>
      </c>
      <c r="G106" s="102" t="s">
        <v>193</v>
      </c>
    </row>
    <row r="107" spans="2:7" ht="13.5" thickBot="1" x14ac:dyDescent="0.25">
      <c r="B107" s="97" t="s">
        <v>5</v>
      </c>
      <c r="C107" s="111">
        <f>C98+C102</f>
        <v>100</v>
      </c>
      <c r="D107" s="111"/>
      <c r="E107" s="111">
        <f>E98+E102</f>
        <v>0</v>
      </c>
    </row>
    <row r="108" spans="2:7" ht="14.25" thickTop="1" thickBot="1" x14ac:dyDescent="0.25">
      <c r="B108" s="68"/>
      <c r="E108" s="69"/>
    </row>
    <row r="109" spans="2:7" ht="13.5" thickTop="1" x14ac:dyDescent="0.2">
      <c r="B109" s="70" t="s">
        <v>116</v>
      </c>
      <c r="C109" s="71" t="s">
        <v>2</v>
      </c>
      <c r="D109" s="83" t="s">
        <v>26</v>
      </c>
      <c r="E109" s="72" t="s">
        <v>25</v>
      </c>
    </row>
    <row r="110" spans="2:7" ht="13.5" thickBot="1" x14ac:dyDescent="0.25">
      <c r="B110" s="73" t="s">
        <v>194</v>
      </c>
      <c r="C110" s="74" t="s">
        <v>3</v>
      </c>
      <c r="D110" s="85" t="s">
        <v>27</v>
      </c>
      <c r="E110" s="75" t="s">
        <v>3</v>
      </c>
    </row>
    <row r="111" spans="2:7" ht="14.25" thickTop="1" thickBot="1" x14ac:dyDescent="0.25">
      <c r="B111" s="103" t="s">
        <v>195</v>
      </c>
      <c r="C111" s="112">
        <f>SUM(C112:C115)</f>
        <v>100</v>
      </c>
      <c r="D111" s="112"/>
      <c r="E111" s="105">
        <f>SUM(E112:E115)</f>
        <v>0</v>
      </c>
      <c r="G111" s="99" t="s">
        <v>133</v>
      </c>
    </row>
    <row r="112" spans="2:7" ht="15.75" thickBot="1" x14ac:dyDescent="0.25">
      <c r="B112" s="76" t="s">
        <v>196</v>
      </c>
      <c r="C112" s="106">
        <v>20</v>
      </c>
      <c r="D112" s="8">
        <v>0</v>
      </c>
      <c r="E112" s="107">
        <f t="shared" ref="E112:E115" si="9">0.1*C112*D112</f>
        <v>0</v>
      </c>
      <c r="G112" s="102" t="s">
        <v>197</v>
      </c>
    </row>
    <row r="113" spans="2:7" ht="15.75" thickBot="1" x14ac:dyDescent="0.25">
      <c r="B113" s="76" t="s">
        <v>198</v>
      </c>
      <c r="C113" s="106">
        <v>20</v>
      </c>
      <c r="D113" s="8">
        <v>0</v>
      </c>
      <c r="E113" s="107">
        <f t="shared" si="9"/>
        <v>0</v>
      </c>
      <c r="G113" s="102" t="s">
        <v>199</v>
      </c>
    </row>
    <row r="114" spans="2:7" ht="15.75" thickBot="1" x14ac:dyDescent="0.25">
      <c r="B114" s="76" t="s">
        <v>200</v>
      </c>
      <c r="C114" s="106">
        <v>20</v>
      </c>
      <c r="D114" s="8">
        <v>0</v>
      </c>
      <c r="E114" s="107">
        <f t="shared" si="9"/>
        <v>0</v>
      </c>
      <c r="G114" s="102" t="s">
        <v>201</v>
      </c>
    </row>
    <row r="115" spans="2:7" ht="15.75" thickBot="1" x14ac:dyDescent="0.25">
      <c r="B115" s="76" t="s">
        <v>202</v>
      </c>
      <c r="C115" s="106">
        <v>40</v>
      </c>
      <c r="D115" s="8">
        <v>0</v>
      </c>
      <c r="E115" s="107">
        <f t="shared" si="9"/>
        <v>0</v>
      </c>
    </row>
    <row r="116" spans="2:7" ht="13.5" thickBot="1" x14ac:dyDescent="0.25">
      <c r="B116" s="97" t="s">
        <v>5</v>
      </c>
      <c r="C116" s="113">
        <f>C111</f>
        <v>100</v>
      </c>
      <c r="D116" s="113"/>
      <c r="E116" s="113">
        <f>E111</f>
        <v>0</v>
      </c>
    </row>
    <row r="117" spans="2:7" ht="14.25" thickTop="1" thickBot="1" x14ac:dyDescent="0.25">
      <c r="B117" s="68"/>
      <c r="E117" s="69"/>
    </row>
    <row r="118" spans="2:7" ht="13.5" thickTop="1" x14ac:dyDescent="0.2">
      <c r="B118" s="70" t="s">
        <v>109</v>
      </c>
      <c r="C118" s="71" t="s">
        <v>2</v>
      </c>
      <c r="D118" s="83" t="s">
        <v>26</v>
      </c>
      <c r="E118" s="72" t="s">
        <v>25</v>
      </c>
    </row>
    <row r="119" spans="2:7" ht="13.5" thickBot="1" x14ac:dyDescent="0.25">
      <c r="B119" s="73" t="s">
        <v>4</v>
      </c>
      <c r="C119" s="74" t="s">
        <v>3</v>
      </c>
      <c r="D119" s="85" t="s">
        <v>27</v>
      </c>
      <c r="E119" s="75" t="s">
        <v>3</v>
      </c>
    </row>
    <row r="120" spans="2:7" ht="14.25" thickTop="1" thickBot="1" x14ac:dyDescent="0.25">
      <c r="B120" s="103" t="s">
        <v>7</v>
      </c>
      <c r="C120" s="112">
        <f>SUM(C121:C127)</f>
        <v>100</v>
      </c>
      <c r="D120" s="112"/>
      <c r="E120" s="105">
        <f>SUM(E121:E127)</f>
        <v>0</v>
      </c>
    </row>
    <row r="121" spans="2:7" ht="15.75" thickBot="1" x14ac:dyDescent="0.25">
      <c r="B121" s="76" t="s">
        <v>13</v>
      </c>
      <c r="C121" s="106">
        <v>10</v>
      </c>
      <c r="D121" s="8">
        <v>0</v>
      </c>
      <c r="E121" s="107">
        <f t="shared" ref="E121:E127" si="10">0.1*C121*D121</f>
        <v>0</v>
      </c>
    </row>
    <row r="122" spans="2:7" ht="15.75" thickBot="1" x14ac:dyDescent="0.25">
      <c r="B122" s="76" t="s">
        <v>14</v>
      </c>
      <c r="C122" s="106">
        <v>10</v>
      </c>
      <c r="D122" s="8">
        <v>0</v>
      </c>
      <c r="E122" s="107">
        <f t="shared" si="10"/>
        <v>0</v>
      </c>
    </row>
    <row r="123" spans="2:7" ht="15.75" thickBot="1" x14ac:dyDescent="0.25">
      <c r="B123" s="76" t="s">
        <v>15</v>
      </c>
      <c r="C123" s="106">
        <v>10</v>
      </c>
      <c r="D123" s="8">
        <v>0</v>
      </c>
      <c r="E123" s="107">
        <f t="shared" si="10"/>
        <v>0</v>
      </c>
    </row>
    <row r="124" spans="2:7" ht="15.75" thickBot="1" x14ac:dyDescent="0.25">
      <c r="B124" s="76" t="s">
        <v>16</v>
      </c>
      <c r="C124" s="106">
        <v>10</v>
      </c>
      <c r="D124" s="8">
        <v>0</v>
      </c>
      <c r="E124" s="107">
        <f t="shared" si="10"/>
        <v>0</v>
      </c>
    </row>
    <row r="125" spans="2:7" ht="15.75" thickBot="1" x14ac:dyDescent="0.25">
      <c r="B125" s="76" t="s">
        <v>17</v>
      </c>
      <c r="C125" s="106">
        <v>10</v>
      </c>
      <c r="D125" s="8">
        <v>0</v>
      </c>
      <c r="E125" s="107">
        <f t="shared" si="10"/>
        <v>0</v>
      </c>
    </row>
    <row r="126" spans="2:7" ht="15.75" thickBot="1" x14ac:dyDescent="0.25">
      <c r="B126" s="76" t="s">
        <v>18</v>
      </c>
      <c r="C126" s="106">
        <v>25</v>
      </c>
      <c r="D126" s="8">
        <v>0</v>
      </c>
      <c r="E126" s="107">
        <f t="shared" si="10"/>
        <v>0</v>
      </c>
    </row>
    <row r="127" spans="2:7" ht="15.75" thickBot="1" x14ac:dyDescent="0.25">
      <c r="B127" s="76" t="s">
        <v>104</v>
      </c>
      <c r="C127" s="106">
        <v>25</v>
      </c>
      <c r="D127" s="8">
        <v>0</v>
      </c>
      <c r="E127" s="107">
        <f t="shared" si="10"/>
        <v>0</v>
      </c>
    </row>
    <row r="128" spans="2:7" ht="13.5" thickBot="1" x14ac:dyDescent="0.25">
      <c r="B128" s="103" t="s">
        <v>8</v>
      </c>
      <c r="C128" s="112">
        <f>SUM(C129:C132)</f>
        <v>100</v>
      </c>
      <c r="D128" s="112"/>
      <c r="E128" s="105">
        <f>SUM(E129:E132)</f>
        <v>0</v>
      </c>
    </row>
    <row r="129" spans="2:5" ht="15.75" thickBot="1" x14ac:dyDescent="0.25">
      <c r="B129" s="76" t="s">
        <v>203</v>
      </c>
      <c r="C129" s="106">
        <v>20</v>
      </c>
      <c r="D129" s="8">
        <v>0</v>
      </c>
      <c r="E129" s="107">
        <f t="shared" ref="E129:E132" si="11">0.1*C129*D129</f>
        <v>0</v>
      </c>
    </row>
    <row r="130" spans="2:5" ht="15.75" thickBot="1" x14ac:dyDescent="0.25">
      <c r="B130" s="76" t="s">
        <v>204</v>
      </c>
      <c r="C130" s="106">
        <v>20</v>
      </c>
      <c r="D130" s="8">
        <v>0</v>
      </c>
      <c r="E130" s="107">
        <f t="shared" si="11"/>
        <v>0</v>
      </c>
    </row>
    <row r="131" spans="2:5" ht="15.75" thickBot="1" x14ac:dyDescent="0.25">
      <c r="B131" s="76" t="s">
        <v>205</v>
      </c>
      <c r="C131" s="106">
        <v>20</v>
      </c>
      <c r="D131" s="8">
        <v>0</v>
      </c>
      <c r="E131" s="107">
        <f t="shared" si="11"/>
        <v>0</v>
      </c>
    </row>
    <row r="132" spans="2:5" ht="15.75" thickBot="1" x14ac:dyDescent="0.25">
      <c r="B132" s="76" t="s">
        <v>206</v>
      </c>
      <c r="C132" s="106">
        <v>40</v>
      </c>
      <c r="D132" s="8">
        <v>0</v>
      </c>
      <c r="E132" s="107">
        <f t="shared" si="11"/>
        <v>0</v>
      </c>
    </row>
    <row r="133" spans="2:5" ht="13.5" thickBot="1" x14ac:dyDescent="0.25">
      <c r="B133" s="103" t="s">
        <v>207</v>
      </c>
      <c r="C133" s="112">
        <f>SUM(C134:C137)</f>
        <v>100</v>
      </c>
      <c r="D133" s="112"/>
      <c r="E133" s="105">
        <f>SUM(E134:E137)</f>
        <v>0</v>
      </c>
    </row>
    <row r="134" spans="2:5" ht="15.75" thickBot="1" x14ac:dyDescent="0.25">
      <c r="B134" s="76" t="s">
        <v>203</v>
      </c>
      <c r="C134" s="106">
        <v>20</v>
      </c>
      <c r="D134" s="8">
        <v>0</v>
      </c>
      <c r="E134" s="107">
        <f t="shared" ref="E134:E137" si="12">0.1*C134*D134</f>
        <v>0</v>
      </c>
    </row>
    <row r="135" spans="2:5" ht="15.75" thickBot="1" x14ac:dyDescent="0.25">
      <c r="B135" s="76" t="s">
        <v>204</v>
      </c>
      <c r="C135" s="106">
        <v>20</v>
      </c>
      <c r="D135" s="8">
        <v>0</v>
      </c>
      <c r="E135" s="107">
        <f t="shared" si="12"/>
        <v>0</v>
      </c>
    </row>
    <row r="136" spans="2:5" ht="15.75" thickBot="1" x14ac:dyDescent="0.25">
      <c r="B136" s="76" t="s">
        <v>205</v>
      </c>
      <c r="C136" s="106">
        <v>20</v>
      </c>
      <c r="D136" s="8">
        <v>0</v>
      </c>
      <c r="E136" s="107">
        <f t="shared" si="12"/>
        <v>0</v>
      </c>
    </row>
    <row r="137" spans="2:5" ht="15.75" thickBot="1" x14ac:dyDescent="0.25">
      <c r="B137" s="76" t="s">
        <v>208</v>
      </c>
      <c r="C137" s="106">
        <v>40</v>
      </c>
      <c r="D137" s="8">
        <v>0</v>
      </c>
      <c r="E137" s="107">
        <f t="shared" si="12"/>
        <v>0</v>
      </c>
    </row>
    <row r="138" spans="2:5" ht="13.5" thickBot="1" x14ac:dyDescent="0.25">
      <c r="B138" s="103" t="s">
        <v>9</v>
      </c>
      <c r="C138" s="112">
        <f>SUM(C139:C141)</f>
        <v>100</v>
      </c>
      <c r="D138" s="112"/>
      <c r="E138" s="105">
        <f>SUM(E139:E141)</f>
        <v>0</v>
      </c>
    </row>
    <row r="139" spans="2:5" ht="15.75" thickBot="1" x14ac:dyDescent="0.25">
      <c r="B139" s="76" t="s">
        <v>19</v>
      </c>
      <c r="C139" s="106">
        <v>20</v>
      </c>
      <c r="D139" s="8">
        <v>0</v>
      </c>
      <c r="E139" s="107">
        <f t="shared" ref="E139:E141" si="13">0.1*C139*D139</f>
        <v>0</v>
      </c>
    </row>
    <row r="140" spans="2:5" ht="15.75" thickBot="1" x14ac:dyDescent="0.25">
      <c r="B140" s="76" t="s">
        <v>21</v>
      </c>
      <c r="C140" s="106">
        <v>20</v>
      </c>
      <c r="D140" s="8">
        <v>0</v>
      </c>
      <c r="E140" s="107">
        <f t="shared" si="13"/>
        <v>0</v>
      </c>
    </row>
    <row r="141" spans="2:5" ht="15.75" thickBot="1" x14ac:dyDescent="0.25">
      <c r="B141" s="76" t="s">
        <v>20</v>
      </c>
      <c r="C141" s="106">
        <v>60</v>
      </c>
      <c r="D141" s="8">
        <v>0</v>
      </c>
      <c r="E141" s="107">
        <f t="shared" si="13"/>
        <v>0</v>
      </c>
    </row>
    <row r="142" spans="2:5" ht="15.75" thickBot="1" x14ac:dyDescent="0.25">
      <c r="B142" s="103" t="s">
        <v>24</v>
      </c>
      <c r="C142" s="112">
        <v>0</v>
      </c>
      <c r="D142" s="8">
        <v>0</v>
      </c>
      <c r="E142" s="105">
        <f>1*D142</f>
        <v>0</v>
      </c>
    </row>
    <row r="143" spans="2:5" ht="13.5" thickBot="1" x14ac:dyDescent="0.25">
      <c r="B143" s="97" t="s">
        <v>5</v>
      </c>
      <c r="C143" s="111">
        <f>C120+C128+C133+C138+C142</f>
        <v>400</v>
      </c>
      <c r="D143" s="111"/>
      <c r="E143" s="111">
        <f>E120+E128+E133+E138+E142</f>
        <v>0</v>
      </c>
    </row>
    <row r="144" spans="2:5" ht="13.5" thickTop="1" x14ac:dyDescent="0.2">
      <c r="B144" s="68"/>
    </row>
    <row r="145" spans="2:2" x14ac:dyDescent="0.2">
      <c r="B145" s="68"/>
    </row>
    <row r="146" spans="2:2" x14ac:dyDescent="0.2">
      <c r="B146" s="96" t="s">
        <v>6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opLeftCell="A79" workbookViewId="0">
      <selection activeCell="G64" sqref="G64"/>
    </sheetView>
  </sheetViews>
  <sheetFormatPr defaultRowHeight="12.75" x14ac:dyDescent="0.2"/>
  <cols>
    <col min="2" max="2" width="53.7109375" bestFit="1" customWidth="1"/>
  </cols>
  <sheetData>
    <row r="1" spans="2:6" x14ac:dyDescent="0.2">
      <c r="B1" s="1" t="s">
        <v>0</v>
      </c>
    </row>
    <row r="2" spans="2:6" x14ac:dyDescent="0.2">
      <c r="B2" s="1" t="s">
        <v>1</v>
      </c>
    </row>
    <row r="3" spans="2:6" x14ac:dyDescent="0.2">
      <c r="B3" s="1" t="s">
        <v>11</v>
      </c>
    </row>
    <row r="4" spans="2:6" x14ac:dyDescent="0.2">
      <c r="B4" s="1"/>
    </row>
    <row r="5" spans="2:6" x14ac:dyDescent="0.2">
      <c r="B5" s="3" t="s">
        <v>10</v>
      </c>
    </row>
    <row r="6" spans="2:6" x14ac:dyDescent="0.2">
      <c r="B6" s="3" t="s">
        <v>12</v>
      </c>
    </row>
    <row r="7" spans="2:6" x14ac:dyDescent="0.2">
      <c r="B7" s="3" t="s">
        <v>42</v>
      </c>
    </row>
    <row r="8" spans="2:6" x14ac:dyDescent="0.2">
      <c r="B8" s="3"/>
    </row>
    <row r="9" spans="2:6" x14ac:dyDescent="0.2">
      <c r="B9" s="3"/>
    </row>
    <row r="10" spans="2:6" ht="13.5" thickBot="1" x14ac:dyDescent="0.25">
      <c r="B10" s="3"/>
    </row>
    <row r="11" spans="2:6" x14ac:dyDescent="0.2">
      <c r="B11" s="21" t="s">
        <v>63</v>
      </c>
      <c r="C11" s="5" t="s">
        <v>2</v>
      </c>
      <c r="D11" s="17" t="s">
        <v>25</v>
      </c>
    </row>
    <row r="12" spans="2:6" ht="13.5" thickBot="1" x14ac:dyDescent="0.25">
      <c r="B12" s="22"/>
      <c r="C12" s="6" t="s">
        <v>3</v>
      </c>
      <c r="D12" s="18" t="s">
        <v>3</v>
      </c>
    </row>
    <row r="13" spans="2:6" x14ac:dyDescent="0.2">
      <c r="B13" s="36" t="s">
        <v>30</v>
      </c>
      <c r="C13" s="37">
        <f>C28</f>
        <v>100</v>
      </c>
      <c r="D13" s="38">
        <f>E28</f>
        <v>0</v>
      </c>
      <c r="F13">
        <f>C13/$C$21</f>
        <v>8.4033613445378158E-2</v>
      </c>
    </row>
    <row r="14" spans="2:6" x14ac:dyDescent="0.2">
      <c r="B14" s="39" t="s">
        <v>28</v>
      </c>
      <c r="C14" s="40">
        <f>C39</f>
        <v>225</v>
      </c>
      <c r="D14" s="41">
        <f>E39</f>
        <v>0</v>
      </c>
      <c r="F14">
        <f t="shared" ref="F14:F20" si="0">C14/$C$21</f>
        <v>0.18907563025210083</v>
      </c>
    </row>
    <row r="15" spans="2:6" x14ac:dyDescent="0.2">
      <c r="B15" s="39" t="s">
        <v>34</v>
      </c>
      <c r="C15" s="40">
        <f>C49</f>
        <v>175</v>
      </c>
      <c r="D15" s="41">
        <f>E49</f>
        <v>0</v>
      </c>
      <c r="F15">
        <f t="shared" si="0"/>
        <v>0.14705882352941177</v>
      </c>
    </row>
    <row r="16" spans="2:6" x14ac:dyDescent="0.2">
      <c r="B16" s="39" t="s">
        <v>36</v>
      </c>
      <c r="C16" s="40">
        <f>C57</f>
        <v>150</v>
      </c>
      <c r="D16" s="41">
        <f>E57</f>
        <v>0</v>
      </c>
      <c r="F16">
        <f t="shared" si="0"/>
        <v>0.12605042016806722</v>
      </c>
    </row>
    <row r="17" spans="2:7" x14ac:dyDescent="0.2">
      <c r="B17" s="39" t="s">
        <v>38</v>
      </c>
      <c r="C17" s="40">
        <f>C72</f>
        <v>190</v>
      </c>
      <c r="D17" s="41">
        <f>E72</f>
        <v>0</v>
      </c>
      <c r="F17">
        <f t="shared" si="0"/>
        <v>0.15966386554621848</v>
      </c>
    </row>
    <row r="18" spans="2:7" ht="25.5" x14ac:dyDescent="0.2">
      <c r="B18" s="39" t="s">
        <v>58</v>
      </c>
      <c r="C18" s="40">
        <f>C80</f>
        <v>100</v>
      </c>
      <c r="D18" s="41">
        <f>E80</f>
        <v>0</v>
      </c>
      <c r="F18">
        <f t="shared" si="0"/>
        <v>8.4033613445378158E-2</v>
      </c>
    </row>
    <row r="19" spans="2:7" ht="18" customHeight="1" x14ac:dyDescent="0.2">
      <c r="B19" s="39" t="s">
        <v>41</v>
      </c>
      <c r="C19" s="40">
        <f>C86</f>
        <v>50</v>
      </c>
      <c r="D19" s="41">
        <f>E86</f>
        <v>0</v>
      </c>
      <c r="F19">
        <f t="shared" si="0"/>
        <v>4.2016806722689079E-2</v>
      </c>
    </row>
    <row r="20" spans="2:7" ht="13.5" thickBot="1" x14ac:dyDescent="0.25">
      <c r="B20" s="23" t="s">
        <v>4</v>
      </c>
      <c r="C20" s="20">
        <f>C104</f>
        <v>200</v>
      </c>
      <c r="D20" s="19">
        <f>E104</f>
        <v>0</v>
      </c>
      <c r="F20">
        <f t="shared" si="0"/>
        <v>0.16806722689075632</v>
      </c>
    </row>
    <row r="21" spans="2:7" x14ac:dyDescent="0.2">
      <c r="B21" s="9" t="s">
        <v>5</v>
      </c>
      <c r="C21" s="10">
        <f>SUM(C13:C20)</f>
        <v>1190</v>
      </c>
      <c r="D21" s="14">
        <f>SUM(D13:D20)</f>
        <v>0</v>
      </c>
    </row>
    <row r="23" spans="2:7" ht="13.5" thickBot="1" x14ac:dyDescent="0.25"/>
    <row r="24" spans="2:7" x14ac:dyDescent="0.2">
      <c r="B24" s="24" t="s">
        <v>30</v>
      </c>
      <c r="C24" s="4" t="s">
        <v>2</v>
      </c>
      <c r="D24" s="4" t="s">
        <v>26</v>
      </c>
      <c r="E24" s="17" t="s">
        <v>25</v>
      </c>
    </row>
    <row r="25" spans="2:7" ht="13.5" thickBot="1" x14ac:dyDescent="0.25">
      <c r="B25" s="32"/>
      <c r="C25" s="7" t="s">
        <v>3</v>
      </c>
      <c r="D25" s="7" t="s">
        <v>27</v>
      </c>
      <c r="E25" s="18" t="s">
        <v>3</v>
      </c>
    </row>
    <row r="26" spans="2:7" ht="25.5" x14ac:dyDescent="0.2">
      <c r="B26" s="42" t="s">
        <v>29</v>
      </c>
      <c r="C26" s="43">
        <v>50</v>
      </c>
      <c r="D26" s="44">
        <v>0</v>
      </c>
      <c r="E26" s="45">
        <f t="shared" ref="E26:E27" si="1">0.1*C26*D26</f>
        <v>0</v>
      </c>
    </row>
    <row r="27" spans="2:7" ht="77.25" thickBot="1" x14ac:dyDescent="0.25">
      <c r="B27" s="25" t="s">
        <v>35</v>
      </c>
      <c r="C27" s="30">
        <v>50</v>
      </c>
      <c r="D27" s="31">
        <v>0</v>
      </c>
      <c r="E27" s="26">
        <f t="shared" si="1"/>
        <v>0</v>
      </c>
    </row>
    <row r="28" spans="2:7" x14ac:dyDescent="0.2">
      <c r="B28" s="9" t="s">
        <v>5</v>
      </c>
      <c r="C28" s="10">
        <f>SUM(C26:C27)</f>
        <v>100</v>
      </c>
      <c r="D28" s="10"/>
      <c r="E28" s="14">
        <f>SUM(E26:E27)</f>
        <v>0</v>
      </c>
    </row>
    <row r="29" spans="2:7" ht="13.5" thickBot="1" x14ac:dyDescent="0.25"/>
    <row r="30" spans="2:7" x14ac:dyDescent="0.2">
      <c r="B30" s="24" t="s">
        <v>28</v>
      </c>
      <c r="C30" s="4" t="s">
        <v>2</v>
      </c>
      <c r="D30" s="4" t="s">
        <v>26</v>
      </c>
      <c r="E30" s="17" t="s">
        <v>25</v>
      </c>
    </row>
    <row r="31" spans="2:7" ht="13.5" thickBot="1" x14ac:dyDescent="0.25">
      <c r="B31" s="32"/>
      <c r="C31" s="7" t="s">
        <v>3</v>
      </c>
      <c r="D31" s="7" t="s">
        <v>27</v>
      </c>
      <c r="E31" s="18" t="s">
        <v>3</v>
      </c>
    </row>
    <row r="32" spans="2:7" ht="25.5" x14ac:dyDescent="0.2">
      <c r="B32" s="42" t="s">
        <v>43</v>
      </c>
      <c r="C32" s="46">
        <v>25</v>
      </c>
      <c r="D32" s="47">
        <v>0</v>
      </c>
      <c r="E32" s="48">
        <f>0.1*C32*D32</f>
        <v>0</v>
      </c>
      <c r="G32">
        <f>125/C21</f>
        <v>0.10504201680672269</v>
      </c>
    </row>
    <row r="33" spans="2:8" ht="25.5" x14ac:dyDescent="0.2">
      <c r="B33" s="49" t="s">
        <v>31</v>
      </c>
      <c r="C33" s="50">
        <v>25</v>
      </c>
      <c r="D33" s="51">
        <v>0</v>
      </c>
      <c r="E33" s="52">
        <f t="shared" ref="E33:E38" si="2">0.1*C33*D33</f>
        <v>0</v>
      </c>
    </row>
    <row r="34" spans="2:8" ht="25.5" x14ac:dyDescent="0.2">
      <c r="B34" s="49" t="s">
        <v>32</v>
      </c>
      <c r="C34" s="50">
        <v>25</v>
      </c>
      <c r="D34" s="51">
        <v>0</v>
      </c>
      <c r="E34" s="52">
        <f t="shared" si="2"/>
        <v>0</v>
      </c>
    </row>
    <row r="35" spans="2:8" ht="25.5" x14ac:dyDescent="0.2">
      <c r="B35" s="49" t="s">
        <v>33</v>
      </c>
      <c r="C35" s="50">
        <v>25</v>
      </c>
      <c r="D35" s="51">
        <v>0</v>
      </c>
      <c r="E35" s="52">
        <f t="shared" si="2"/>
        <v>0</v>
      </c>
    </row>
    <row r="36" spans="2:8" ht="25.5" x14ac:dyDescent="0.2">
      <c r="B36" s="49" t="s">
        <v>44</v>
      </c>
      <c r="C36" s="50">
        <v>25</v>
      </c>
      <c r="D36" s="51">
        <v>0</v>
      </c>
      <c r="E36" s="52">
        <f t="shared" si="2"/>
        <v>0</v>
      </c>
    </row>
    <row r="37" spans="2:8" ht="25.5" x14ac:dyDescent="0.2">
      <c r="B37" s="49" t="s">
        <v>45</v>
      </c>
      <c r="C37" s="50">
        <v>50</v>
      </c>
      <c r="D37" s="51">
        <v>0</v>
      </c>
      <c r="E37" s="52">
        <f t="shared" si="2"/>
        <v>0</v>
      </c>
      <c r="G37" s="16" t="s">
        <v>64</v>
      </c>
    </row>
    <row r="38" spans="2:8" ht="26.25" thickBot="1" x14ac:dyDescent="0.25">
      <c r="B38" s="25" t="s">
        <v>46</v>
      </c>
      <c r="C38" s="33">
        <v>50</v>
      </c>
      <c r="D38" s="34">
        <v>0</v>
      </c>
      <c r="E38" s="27">
        <f t="shared" si="2"/>
        <v>0</v>
      </c>
      <c r="G38">
        <f>C38/C21</f>
        <v>4.2016806722689079E-2</v>
      </c>
    </row>
    <row r="39" spans="2:8" x14ac:dyDescent="0.2">
      <c r="B39" s="9" t="s">
        <v>5</v>
      </c>
      <c r="C39" s="10">
        <f>SUM(C32:C38)</f>
        <v>225</v>
      </c>
      <c r="D39" s="10"/>
      <c r="E39" s="14">
        <f>SUM(E32:E38)</f>
        <v>0</v>
      </c>
    </row>
    <row r="41" spans="2:8" ht="13.5" thickBot="1" x14ac:dyDescent="0.25"/>
    <row r="42" spans="2:8" x14ac:dyDescent="0.2">
      <c r="B42" s="24" t="s">
        <v>34</v>
      </c>
      <c r="C42" s="4" t="s">
        <v>2</v>
      </c>
      <c r="D42" s="4" t="s">
        <v>26</v>
      </c>
      <c r="E42" s="17" t="s">
        <v>25</v>
      </c>
    </row>
    <row r="43" spans="2:8" ht="13.5" thickBot="1" x14ac:dyDescent="0.25">
      <c r="B43" s="32"/>
      <c r="C43" s="7" t="s">
        <v>3</v>
      </c>
      <c r="D43" s="7" t="s">
        <v>27</v>
      </c>
      <c r="E43" s="18" t="s">
        <v>3</v>
      </c>
    </row>
    <row r="44" spans="2:8" ht="25.5" x14ac:dyDescent="0.2">
      <c r="B44" s="42" t="s">
        <v>47</v>
      </c>
      <c r="C44" s="53">
        <v>25</v>
      </c>
      <c r="D44" s="47">
        <v>0</v>
      </c>
      <c r="E44" s="54">
        <f>0.1*C44*D44</f>
        <v>0</v>
      </c>
      <c r="G44">
        <f>75/C21</f>
        <v>6.3025210084033612E-2</v>
      </c>
    </row>
    <row r="45" spans="2:8" ht="25.5" x14ac:dyDescent="0.2">
      <c r="B45" s="49" t="s">
        <v>48</v>
      </c>
      <c r="C45" s="55">
        <v>25</v>
      </c>
      <c r="D45" s="51">
        <v>0</v>
      </c>
      <c r="E45" s="52">
        <f t="shared" ref="E45:E48" si="3">0.1*C45*D45</f>
        <v>0</v>
      </c>
    </row>
    <row r="46" spans="2:8" ht="25.5" x14ac:dyDescent="0.2">
      <c r="B46" s="49" t="s">
        <v>49</v>
      </c>
      <c r="C46" s="55">
        <v>25</v>
      </c>
      <c r="D46" s="51">
        <v>0</v>
      </c>
      <c r="E46" s="52">
        <f t="shared" si="3"/>
        <v>0</v>
      </c>
    </row>
    <row r="47" spans="2:8" ht="25.5" x14ac:dyDescent="0.2">
      <c r="B47" s="49" t="s">
        <v>45</v>
      </c>
      <c r="C47" s="55">
        <v>50</v>
      </c>
      <c r="D47" s="51">
        <v>0</v>
      </c>
      <c r="E47" s="52">
        <f t="shared" si="3"/>
        <v>0</v>
      </c>
      <c r="H47" s="11"/>
    </row>
    <row r="48" spans="2:8" ht="26.25" thickBot="1" x14ac:dyDescent="0.25">
      <c r="B48" s="25" t="s">
        <v>46</v>
      </c>
      <c r="C48" s="35">
        <v>50</v>
      </c>
      <c r="D48" s="34">
        <v>0</v>
      </c>
      <c r="E48" s="27">
        <f t="shared" si="3"/>
        <v>0</v>
      </c>
    </row>
    <row r="49" spans="2:7" x14ac:dyDescent="0.2">
      <c r="B49" s="9" t="s">
        <v>5</v>
      </c>
      <c r="C49" s="12">
        <f>SUM(C44:C48)</f>
        <v>175</v>
      </c>
      <c r="D49" s="12"/>
      <c r="E49" s="15">
        <f>SUM(E44:E48)</f>
        <v>0</v>
      </c>
    </row>
    <row r="50" spans="2:7" ht="13.5" thickBot="1" x14ac:dyDescent="0.25"/>
    <row r="51" spans="2:7" x14ac:dyDescent="0.2">
      <c r="B51" s="24" t="s">
        <v>36</v>
      </c>
      <c r="C51" s="4" t="s">
        <v>2</v>
      </c>
      <c r="D51" s="4" t="s">
        <v>26</v>
      </c>
      <c r="E51" s="17" t="s">
        <v>25</v>
      </c>
    </row>
    <row r="52" spans="2:7" ht="13.5" thickBot="1" x14ac:dyDescent="0.25">
      <c r="B52" s="32"/>
      <c r="C52" s="7" t="s">
        <v>3</v>
      </c>
      <c r="D52" s="7" t="s">
        <v>27</v>
      </c>
      <c r="E52" s="18" t="s">
        <v>3</v>
      </c>
    </row>
    <row r="53" spans="2:7" ht="25.5" x14ac:dyDescent="0.2">
      <c r="B53" s="42" t="s">
        <v>40</v>
      </c>
      <c r="C53" s="46">
        <v>25</v>
      </c>
      <c r="D53" s="47">
        <v>0</v>
      </c>
      <c r="E53" s="54">
        <f>0.1*C53*D53</f>
        <v>0</v>
      </c>
    </row>
    <row r="54" spans="2:7" ht="25.5" x14ac:dyDescent="0.2">
      <c r="B54" s="56" t="s">
        <v>37</v>
      </c>
      <c r="C54" s="55">
        <v>25</v>
      </c>
      <c r="D54" s="51">
        <v>0</v>
      </c>
      <c r="E54" s="52">
        <f t="shared" ref="E54:E56" si="4">0.1*C54*D54</f>
        <v>0</v>
      </c>
    </row>
    <row r="55" spans="2:7" ht="25.5" x14ac:dyDescent="0.2">
      <c r="B55" s="49" t="s">
        <v>45</v>
      </c>
      <c r="C55" s="55">
        <v>50</v>
      </c>
      <c r="D55" s="51">
        <v>0</v>
      </c>
      <c r="E55" s="52">
        <f t="shared" si="4"/>
        <v>0</v>
      </c>
    </row>
    <row r="56" spans="2:7" ht="26.25" thickBot="1" x14ac:dyDescent="0.25">
      <c r="B56" s="25" t="s">
        <v>46</v>
      </c>
      <c r="C56" s="35">
        <v>50</v>
      </c>
      <c r="D56" s="34">
        <v>0</v>
      </c>
      <c r="E56" s="27">
        <f t="shared" si="4"/>
        <v>0</v>
      </c>
    </row>
    <row r="57" spans="2:7" x14ac:dyDescent="0.2">
      <c r="B57" s="9" t="s">
        <v>5</v>
      </c>
      <c r="C57" s="12">
        <f>SUM(C53:C56)</f>
        <v>150</v>
      </c>
      <c r="D57" s="12"/>
      <c r="E57" s="15">
        <f>SUM(E53:E56)</f>
        <v>0</v>
      </c>
    </row>
    <row r="58" spans="2:7" ht="13.5" thickBot="1" x14ac:dyDescent="0.25">
      <c r="B58" s="2"/>
      <c r="C58" s="13"/>
      <c r="D58" s="13"/>
      <c r="E58" s="13"/>
    </row>
    <row r="59" spans="2:7" x14ac:dyDescent="0.2">
      <c r="B59" s="24" t="s">
        <v>38</v>
      </c>
      <c r="C59" s="4" t="s">
        <v>2</v>
      </c>
      <c r="D59" s="4" t="s">
        <v>26</v>
      </c>
      <c r="E59" s="17" t="s">
        <v>25</v>
      </c>
    </row>
    <row r="60" spans="2:7" ht="13.5" thickBot="1" x14ac:dyDescent="0.25">
      <c r="B60" s="32"/>
      <c r="C60" s="7" t="s">
        <v>3</v>
      </c>
      <c r="D60" s="7" t="s">
        <v>27</v>
      </c>
      <c r="E60" s="18" t="s">
        <v>3</v>
      </c>
    </row>
    <row r="61" spans="2:7" ht="38.25" x14ac:dyDescent="0.2">
      <c r="B61" s="42" t="s">
        <v>50</v>
      </c>
      <c r="C61" s="46">
        <v>10</v>
      </c>
      <c r="D61" s="47">
        <v>0</v>
      </c>
      <c r="E61" s="54">
        <f>0.1*C61*D61</f>
        <v>0</v>
      </c>
    </row>
    <row r="62" spans="2:7" ht="25.5" x14ac:dyDescent="0.2">
      <c r="B62" s="56" t="s">
        <v>51</v>
      </c>
      <c r="C62" s="50">
        <v>10</v>
      </c>
      <c r="D62" s="51">
        <v>0</v>
      </c>
      <c r="E62" s="52">
        <f t="shared" ref="E62:E71" si="5">0.1*C62*D62</f>
        <v>0</v>
      </c>
    </row>
    <row r="63" spans="2:7" ht="25.5" x14ac:dyDescent="0.2">
      <c r="B63" s="56" t="s">
        <v>52</v>
      </c>
      <c r="C63" s="50">
        <v>10</v>
      </c>
      <c r="D63" s="51">
        <v>0</v>
      </c>
      <c r="E63" s="52">
        <f t="shared" si="5"/>
        <v>0</v>
      </c>
      <c r="G63">
        <f>90/C21</f>
        <v>7.5630252100840331E-2</v>
      </c>
    </row>
    <row r="64" spans="2:7" ht="25.5" x14ac:dyDescent="0.2">
      <c r="B64" s="56" t="s">
        <v>53</v>
      </c>
      <c r="C64" s="50">
        <v>10</v>
      </c>
      <c r="D64" s="51">
        <v>0</v>
      </c>
      <c r="E64" s="52">
        <f t="shared" si="5"/>
        <v>0</v>
      </c>
    </row>
    <row r="65" spans="2:5" ht="25.5" x14ac:dyDescent="0.2">
      <c r="B65" s="56" t="s">
        <v>54</v>
      </c>
      <c r="C65" s="50">
        <v>10</v>
      </c>
      <c r="D65" s="51">
        <v>0</v>
      </c>
      <c r="E65" s="52">
        <f t="shared" si="5"/>
        <v>0</v>
      </c>
    </row>
    <row r="66" spans="2:5" ht="38.25" x14ac:dyDescent="0.2">
      <c r="B66" s="49" t="s">
        <v>39</v>
      </c>
      <c r="C66" s="50">
        <v>10</v>
      </c>
      <c r="D66" s="51">
        <v>0</v>
      </c>
      <c r="E66" s="52">
        <f t="shared" si="5"/>
        <v>0</v>
      </c>
    </row>
    <row r="67" spans="2:5" ht="25.5" x14ac:dyDescent="0.2">
      <c r="B67" s="56" t="s">
        <v>55</v>
      </c>
      <c r="C67" s="50">
        <v>10</v>
      </c>
      <c r="D67" s="51">
        <v>0</v>
      </c>
      <c r="E67" s="52">
        <f t="shared" si="5"/>
        <v>0</v>
      </c>
    </row>
    <row r="68" spans="2:5" ht="25.5" x14ac:dyDescent="0.2">
      <c r="B68" s="56" t="s">
        <v>56</v>
      </c>
      <c r="C68" s="50">
        <v>10</v>
      </c>
      <c r="D68" s="51">
        <v>0</v>
      </c>
      <c r="E68" s="52">
        <f t="shared" si="5"/>
        <v>0</v>
      </c>
    </row>
    <row r="69" spans="2:5" ht="25.5" x14ac:dyDescent="0.2">
      <c r="B69" s="56" t="s">
        <v>57</v>
      </c>
      <c r="C69" s="50">
        <v>10</v>
      </c>
      <c r="D69" s="51">
        <v>0</v>
      </c>
      <c r="E69" s="52">
        <f t="shared" si="5"/>
        <v>0</v>
      </c>
    </row>
    <row r="70" spans="2:5" ht="25.5" x14ac:dyDescent="0.2">
      <c r="B70" s="49" t="s">
        <v>45</v>
      </c>
      <c r="C70" s="50">
        <v>50</v>
      </c>
      <c r="D70" s="51">
        <v>0</v>
      </c>
      <c r="E70" s="52">
        <f t="shared" si="5"/>
        <v>0</v>
      </c>
    </row>
    <row r="71" spans="2:5" ht="26.25" thickBot="1" x14ac:dyDescent="0.25">
      <c r="B71" s="25" t="s">
        <v>46</v>
      </c>
      <c r="C71" s="33">
        <v>50</v>
      </c>
      <c r="D71" s="34">
        <v>0</v>
      </c>
      <c r="E71" s="27">
        <f t="shared" si="5"/>
        <v>0</v>
      </c>
    </row>
    <row r="72" spans="2:5" x14ac:dyDescent="0.2">
      <c r="B72" s="9" t="s">
        <v>5</v>
      </c>
      <c r="C72" s="12">
        <f>SUM(C61:C71)</f>
        <v>190</v>
      </c>
      <c r="D72" s="12"/>
      <c r="E72" s="15">
        <f>SUM(E61:E71)</f>
        <v>0</v>
      </c>
    </row>
    <row r="73" spans="2:5" ht="13.5" thickBot="1" x14ac:dyDescent="0.25">
      <c r="B73" s="2"/>
    </row>
    <row r="74" spans="2:5" ht="25.5" x14ac:dyDescent="0.2">
      <c r="B74" s="24" t="s">
        <v>58</v>
      </c>
      <c r="C74" s="4" t="s">
        <v>2</v>
      </c>
      <c r="D74" s="4" t="s">
        <v>26</v>
      </c>
      <c r="E74" s="17" t="s">
        <v>25</v>
      </c>
    </row>
    <row r="75" spans="2:5" ht="13.5" thickBot="1" x14ac:dyDescent="0.25">
      <c r="B75" s="32"/>
      <c r="C75" s="7" t="s">
        <v>3</v>
      </c>
      <c r="D75" s="7" t="s">
        <v>27</v>
      </c>
      <c r="E75" s="18" t="s">
        <v>3</v>
      </c>
    </row>
    <row r="76" spans="2:5" ht="25.5" x14ac:dyDescent="0.2">
      <c r="B76" s="57" t="s">
        <v>59</v>
      </c>
      <c r="C76" s="46">
        <v>25</v>
      </c>
      <c r="D76" s="47">
        <v>0</v>
      </c>
      <c r="E76" s="54">
        <f>0.1*C76*D76</f>
        <v>0</v>
      </c>
    </row>
    <row r="77" spans="2:5" ht="25.5" x14ac:dyDescent="0.2">
      <c r="B77" s="56" t="s">
        <v>60</v>
      </c>
      <c r="C77" s="50">
        <v>25</v>
      </c>
      <c r="D77" s="51">
        <v>0</v>
      </c>
      <c r="E77" s="52">
        <f t="shared" ref="E77:E78" si="6">0.1*C77*D77</f>
        <v>0</v>
      </c>
    </row>
    <row r="78" spans="2:5" ht="25.5" x14ac:dyDescent="0.2">
      <c r="B78" s="49" t="s">
        <v>45</v>
      </c>
      <c r="C78" s="172">
        <v>50</v>
      </c>
      <c r="D78" s="174">
        <v>0</v>
      </c>
      <c r="E78" s="176">
        <f t="shared" si="6"/>
        <v>0</v>
      </c>
    </row>
    <row r="79" spans="2:5" ht="26.25" thickBot="1" x14ac:dyDescent="0.25">
      <c r="B79" s="25" t="s">
        <v>46</v>
      </c>
      <c r="C79" s="173"/>
      <c r="D79" s="175"/>
      <c r="E79" s="177"/>
    </row>
    <row r="80" spans="2:5" x14ac:dyDescent="0.2">
      <c r="B80" s="9" t="s">
        <v>5</v>
      </c>
      <c r="C80" s="12">
        <f>SUM(C76:C79)</f>
        <v>100</v>
      </c>
      <c r="D80" s="12"/>
      <c r="E80" s="15">
        <f>SUM(E76:E79)</f>
        <v>0</v>
      </c>
    </row>
    <row r="81" spans="2:5" ht="13.5" thickBot="1" x14ac:dyDescent="0.25">
      <c r="B81" s="2"/>
    </row>
    <row r="82" spans="2:5" x14ac:dyDescent="0.2">
      <c r="B82" s="24" t="s">
        <v>41</v>
      </c>
      <c r="C82" s="4" t="s">
        <v>2</v>
      </c>
      <c r="D82" s="4" t="s">
        <v>26</v>
      </c>
      <c r="E82" s="17" t="s">
        <v>25</v>
      </c>
    </row>
    <row r="83" spans="2:5" ht="13.5" thickBot="1" x14ac:dyDescent="0.25">
      <c r="B83" s="32"/>
      <c r="C83" s="7" t="s">
        <v>3</v>
      </c>
      <c r="D83" s="7" t="s">
        <v>27</v>
      </c>
      <c r="E83" s="18" t="s">
        <v>3</v>
      </c>
    </row>
    <row r="84" spans="2:5" ht="25.5" x14ac:dyDescent="0.2">
      <c r="B84" s="57" t="s">
        <v>61</v>
      </c>
      <c r="C84" s="46">
        <v>25</v>
      </c>
      <c r="D84" s="47">
        <v>0</v>
      </c>
      <c r="E84" s="54">
        <f>0.1*C84*D84</f>
        <v>0</v>
      </c>
    </row>
    <row r="85" spans="2:5" ht="26.25" thickBot="1" x14ac:dyDescent="0.25">
      <c r="B85" s="28" t="s">
        <v>62</v>
      </c>
      <c r="C85" s="33">
        <v>25</v>
      </c>
      <c r="D85" s="34">
        <v>0</v>
      </c>
      <c r="E85" s="27">
        <f>0.1*C85*D85</f>
        <v>0</v>
      </c>
    </row>
    <row r="86" spans="2:5" x14ac:dyDescent="0.2">
      <c r="B86" s="9" t="s">
        <v>5</v>
      </c>
      <c r="C86" s="12">
        <f>SUM(C84:C85)</f>
        <v>50</v>
      </c>
      <c r="D86" s="12"/>
      <c r="E86" s="15">
        <f>SUM(E84:E85)</f>
        <v>0</v>
      </c>
    </row>
    <row r="87" spans="2:5" ht="13.5" thickBot="1" x14ac:dyDescent="0.25"/>
    <row r="88" spans="2:5" x14ac:dyDescent="0.2">
      <c r="B88" s="24" t="s">
        <v>4</v>
      </c>
      <c r="C88" s="4" t="s">
        <v>2</v>
      </c>
      <c r="D88" s="4" t="s">
        <v>26</v>
      </c>
      <c r="E88" s="17" t="s">
        <v>25</v>
      </c>
    </row>
    <row r="89" spans="2:5" ht="13.5" thickBot="1" x14ac:dyDescent="0.25">
      <c r="B89" s="32"/>
      <c r="C89" s="7" t="s">
        <v>3</v>
      </c>
      <c r="D89" s="7" t="s">
        <v>27</v>
      </c>
      <c r="E89" s="18" t="s">
        <v>3</v>
      </c>
    </row>
    <row r="90" spans="2:5" ht="15" x14ac:dyDescent="0.2">
      <c r="B90" s="42" t="s">
        <v>7</v>
      </c>
      <c r="C90" s="46">
        <f>SUM(C91:C97)</f>
        <v>50</v>
      </c>
      <c r="D90" s="59">
        <v>0</v>
      </c>
      <c r="E90" s="54">
        <f>SUM(E91:E97)</f>
        <v>0</v>
      </c>
    </row>
    <row r="91" spans="2:5" ht="15" x14ac:dyDescent="0.2">
      <c r="B91" s="49" t="s">
        <v>13</v>
      </c>
      <c r="C91" s="58">
        <v>5</v>
      </c>
      <c r="D91" s="59">
        <v>0</v>
      </c>
      <c r="E91" s="60">
        <f t="shared" ref="E91:E99" si="7">0.1*C91*D91</f>
        <v>0</v>
      </c>
    </row>
    <row r="92" spans="2:5" ht="15" x14ac:dyDescent="0.2">
      <c r="B92" s="49" t="s">
        <v>14</v>
      </c>
      <c r="C92" s="58">
        <v>5</v>
      </c>
      <c r="D92" s="59">
        <v>0</v>
      </c>
      <c r="E92" s="60">
        <f t="shared" si="7"/>
        <v>0</v>
      </c>
    </row>
    <row r="93" spans="2:5" ht="15" x14ac:dyDescent="0.2">
      <c r="B93" s="49" t="s">
        <v>15</v>
      </c>
      <c r="C93" s="58">
        <v>5</v>
      </c>
      <c r="D93" s="59">
        <v>0</v>
      </c>
      <c r="E93" s="60">
        <f t="shared" si="7"/>
        <v>0</v>
      </c>
    </row>
    <row r="94" spans="2:5" ht="15" x14ac:dyDescent="0.2">
      <c r="B94" s="49" t="s">
        <v>16</v>
      </c>
      <c r="C94" s="58">
        <v>5</v>
      </c>
      <c r="D94" s="59">
        <v>0</v>
      </c>
      <c r="E94" s="60">
        <f t="shared" si="7"/>
        <v>0</v>
      </c>
    </row>
    <row r="95" spans="2:5" ht="15" x14ac:dyDescent="0.2">
      <c r="B95" s="49" t="s">
        <v>17</v>
      </c>
      <c r="C95" s="58">
        <v>5</v>
      </c>
      <c r="D95" s="59">
        <v>0</v>
      </c>
      <c r="E95" s="60">
        <f t="shared" si="7"/>
        <v>0</v>
      </c>
    </row>
    <row r="96" spans="2:5" ht="15" x14ac:dyDescent="0.2">
      <c r="B96" s="49" t="s">
        <v>18</v>
      </c>
      <c r="C96" s="58">
        <v>15</v>
      </c>
      <c r="D96" s="59">
        <v>0</v>
      </c>
      <c r="E96" s="60">
        <f t="shared" si="7"/>
        <v>0</v>
      </c>
    </row>
    <row r="97" spans="2:5" ht="15" x14ac:dyDescent="0.2">
      <c r="B97" s="49" t="s">
        <v>22</v>
      </c>
      <c r="C97" s="58">
        <v>10</v>
      </c>
      <c r="D97" s="59">
        <v>0</v>
      </c>
      <c r="E97" s="60">
        <f t="shared" si="7"/>
        <v>0</v>
      </c>
    </row>
    <row r="98" spans="2:5" ht="15" x14ac:dyDescent="0.2">
      <c r="B98" s="49" t="s">
        <v>8</v>
      </c>
      <c r="C98" s="58">
        <v>25</v>
      </c>
      <c r="D98" s="59">
        <v>0</v>
      </c>
      <c r="E98" s="61">
        <f t="shared" si="7"/>
        <v>0</v>
      </c>
    </row>
    <row r="99" spans="2:5" ht="15" x14ac:dyDescent="0.2">
      <c r="B99" s="49" t="s">
        <v>23</v>
      </c>
      <c r="C99" s="58">
        <v>25</v>
      </c>
      <c r="D99" s="59">
        <v>0</v>
      </c>
      <c r="E99" s="61">
        <f t="shared" si="7"/>
        <v>0</v>
      </c>
    </row>
    <row r="100" spans="2:5" ht="15" x14ac:dyDescent="0.2">
      <c r="B100" s="62" t="s">
        <v>19</v>
      </c>
      <c r="C100" s="58">
        <v>20</v>
      </c>
      <c r="D100" s="59">
        <v>0</v>
      </c>
      <c r="E100" s="60">
        <f t="shared" ref="E100:E103" si="8">0.1*C100*D100</f>
        <v>0</v>
      </c>
    </row>
    <row r="101" spans="2:5" ht="15" x14ac:dyDescent="0.2">
      <c r="B101" s="49" t="s">
        <v>21</v>
      </c>
      <c r="C101" s="58">
        <v>20</v>
      </c>
      <c r="D101" s="59">
        <v>0</v>
      </c>
      <c r="E101" s="60">
        <f t="shared" si="8"/>
        <v>0</v>
      </c>
    </row>
    <row r="102" spans="2:5" ht="15" x14ac:dyDescent="0.2">
      <c r="B102" s="49" t="s">
        <v>20</v>
      </c>
      <c r="C102" s="58">
        <v>60</v>
      </c>
      <c r="D102" s="59">
        <v>0</v>
      </c>
      <c r="E102" s="60">
        <f t="shared" si="8"/>
        <v>0</v>
      </c>
    </row>
    <row r="103" spans="2:5" ht="15.75" thickBot="1" x14ac:dyDescent="0.25">
      <c r="B103" s="25" t="s">
        <v>24</v>
      </c>
      <c r="C103" s="30">
        <v>-50</v>
      </c>
      <c r="D103" s="31">
        <v>0</v>
      </c>
      <c r="E103" s="29">
        <f t="shared" si="8"/>
        <v>0</v>
      </c>
    </row>
    <row r="104" spans="2:5" x14ac:dyDescent="0.2">
      <c r="B104" s="9" t="s">
        <v>5</v>
      </c>
      <c r="C104" s="12">
        <f>SUM(C90:C103)</f>
        <v>200</v>
      </c>
      <c r="D104" s="12"/>
      <c r="E104" s="15">
        <f>SUM(E90:E103)</f>
        <v>0</v>
      </c>
    </row>
  </sheetData>
  <mergeCells count="3">
    <mergeCell ref="C78:C79"/>
    <mergeCell ref="D78:D79"/>
    <mergeCell ref="E78:E7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F79" sqref="F79"/>
    </sheetView>
  </sheetViews>
  <sheetFormatPr defaultRowHeight="12.75" x14ac:dyDescent="0.2"/>
  <cols>
    <col min="1" max="1" width="24" style="122" customWidth="1"/>
    <col min="2" max="5" width="30.7109375" style="122" customWidth="1"/>
    <col min="6" max="6" width="13.28515625" style="123" customWidth="1"/>
    <col min="7" max="7" width="9.140625" style="169"/>
  </cols>
  <sheetData>
    <row r="1" spans="1:6" ht="20.100000000000001" customHeight="1" x14ac:dyDescent="0.2">
      <c r="A1" s="166" t="s">
        <v>222</v>
      </c>
    </row>
    <row r="2" spans="1:6" ht="20.100000000000001" customHeight="1" x14ac:dyDescent="0.2"/>
    <row r="3" spans="1:6" ht="20.100000000000001" customHeight="1" x14ac:dyDescent="0.2">
      <c r="A3" s="198" t="s">
        <v>323</v>
      </c>
      <c r="B3" s="198"/>
      <c r="C3" s="198"/>
      <c r="D3" s="124"/>
      <c r="E3" s="124"/>
    </row>
    <row r="4" spans="1:6" ht="24.95" customHeight="1" x14ac:dyDescent="0.2">
      <c r="A4" s="143" t="s">
        <v>292</v>
      </c>
      <c r="B4" s="199"/>
      <c r="C4" s="199"/>
      <c r="D4" s="199"/>
      <c r="E4" s="199"/>
      <c r="F4" s="199"/>
    </row>
    <row r="5" spans="1:6" ht="24.95" customHeight="1" x14ac:dyDescent="0.2">
      <c r="A5" s="143" t="s">
        <v>252</v>
      </c>
      <c r="B5" s="199"/>
      <c r="C5" s="199"/>
      <c r="D5" s="143" t="s">
        <v>275</v>
      </c>
      <c r="E5" s="200"/>
      <c r="F5" s="200"/>
    </row>
    <row r="6" spans="1:6" ht="20.100000000000001" customHeight="1" x14ac:dyDescent="0.2">
      <c r="A6" s="143"/>
      <c r="B6" s="144"/>
      <c r="C6" s="144"/>
      <c r="D6" s="142"/>
      <c r="E6" s="144"/>
      <c r="F6" s="144"/>
    </row>
    <row r="7" spans="1:6" ht="20.100000000000001" customHeight="1" thickBot="1" x14ac:dyDescent="0.25">
      <c r="A7" s="143"/>
      <c r="B7" s="201" t="s">
        <v>377</v>
      </c>
      <c r="C7" s="201"/>
      <c r="D7" s="142"/>
      <c r="E7" s="144"/>
      <c r="F7" s="144"/>
    </row>
    <row r="8" spans="1:6" ht="20.100000000000001" customHeight="1" thickBot="1" x14ac:dyDescent="0.25">
      <c r="A8" s="143"/>
      <c r="B8" s="163" t="s">
        <v>293</v>
      </c>
      <c r="C8" s="157" t="s">
        <v>26</v>
      </c>
      <c r="D8" s="144"/>
      <c r="E8" s="144"/>
      <c r="F8"/>
    </row>
    <row r="9" spans="1:6" ht="20.100000000000001" customHeight="1" x14ac:dyDescent="0.2">
      <c r="A9" s="143"/>
      <c r="B9" s="164" t="str">
        <f>A26</f>
        <v>1. Cooling/Heating Loads</v>
      </c>
      <c r="C9" s="158">
        <f>F29</f>
        <v>0</v>
      </c>
      <c r="D9" s="144"/>
      <c r="E9" s="144"/>
      <c r="F9"/>
    </row>
    <row r="10" spans="1:6" ht="20.100000000000001" customHeight="1" x14ac:dyDescent="0.2">
      <c r="A10" s="143"/>
      <c r="B10" s="151" t="str">
        <f>A30</f>
        <v>2. Understanding of Equipment</v>
      </c>
      <c r="C10" s="159">
        <f>F33</f>
        <v>0</v>
      </c>
      <c r="D10" s="144"/>
      <c r="E10" s="144"/>
      <c r="F10"/>
    </row>
    <row r="11" spans="1:6" ht="20.100000000000001" customHeight="1" x14ac:dyDescent="0.2">
      <c r="A11" s="143"/>
      <c r="B11" s="151" t="str">
        <f>A34</f>
        <v>3. Owner Requirements</v>
      </c>
      <c r="C11" s="159">
        <f>F37</f>
        <v>0</v>
      </c>
      <c r="D11" s="149"/>
      <c r="E11" s="144"/>
      <c r="F11"/>
    </row>
    <row r="12" spans="1:6" ht="20.100000000000001" customHeight="1" x14ac:dyDescent="0.2">
      <c r="A12" s="143"/>
      <c r="B12" s="151" t="str">
        <f>A38</f>
        <v>4. Standard 90.1</v>
      </c>
      <c r="C12" s="159">
        <f>F41</f>
        <v>0</v>
      </c>
      <c r="D12" s="144"/>
      <c r="E12" s="144"/>
      <c r="F12"/>
    </row>
    <row r="13" spans="1:6" ht="20.100000000000001" customHeight="1" x14ac:dyDescent="0.2">
      <c r="A13" s="143"/>
      <c r="B13" s="151" t="str">
        <f>A42</f>
        <v>5. Standard 55</v>
      </c>
      <c r="C13" s="159">
        <f>F45</f>
        <v>0</v>
      </c>
      <c r="D13" s="144"/>
      <c r="E13" s="144"/>
      <c r="F13"/>
    </row>
    <row r="14" spans="1:6" ht="20.100000000000001" customHeight="1" x14ac:dyDescent="0.2">
      <c r="A14" s="143"/>
      <c r="B14" s="151" t="str">
        <f>A46</f>
        <v>6. Standard 62</v>
      </c>
      <c r="C14" s="159">
        <f>F49</f>
        <v>0</v>
      </c>
      <c r="D14" s="144"/>
      <c r="E14" s="144"/>
      <c r="F14"/>
    </row>
    <row r="15" spans="1:6" ht="20.100000000000001" customHeight="1" x14ac:dyDescent="0.2">
      <c r="A15" s="143"/>
      <c r="B15" s="151" t="str">
        <f>A50</f>
        <v>7. Standard 170</v>
      </c>
      <c r="C15" s="159">
        <f>F53</f>
        <v>0</v>
      </c>
      <c r="D15" s="144"/>
      <c r="E15" s="144"/>
      <c r="F15"/>
    </row>
    <row r="16" spans="1:6" ht="20.100000000000001" customHeight="1" x14ac:dyDescent="0.2">
      <c r="A16" s="143"/>
      <c r="B16" s="151" t="str">
        <f>A54</f>
        <v>8. Standard 189.1</v>
      </c>
      <c r="C16" s="159">
        <f>F57</f>
        <v>0</v>
      </c>
      <c r="D16" s="144"/>
      <c r="E16" s="144"/>
      <c r="F16"/>
    </row>
    <row r="17" spans="1:8" ht="20.100000000000001" customHeight="1" x14ac:dyDescent="0.2">
      <c r="A17" s="143"/>
      <c r="B17" s="151" t="str">
        <f>A58</f>
        <v>9. Creativity/Innovation</v>
      </c>
      <c r="C17" s="159">
        <f>F61</f>
        <v>0</v>
      </c>
      <c r="D17" s="144"/>
      <c r="E17" s="144"/>
      <c r="F17"/>
    </row>
    <row r="18" spans="1:8" ht="20.100000000000001" customHeight="1" x14ac:dyDescent="0.2">
      <c r="A18" s="143"/>
      <c r="B18" s="151" t="str">
        <f>A62</f>
        <v>10. Energy Considerations</v>
      </c>
      <c r="C18" s="159">
        <f>F65</f>
        <v>0</v>
      </c>
      <c r="D18" s="144"/>
      <c r="E18" s="144"/>
      <c r="F18"/>
    </row>
    <row r="19" spans="1:8" ht="20.100000000000001" customHeight="1" x14ac:dyDescent="0.2">
      <c r="A19" s="143"/>
      <c r="B19" s="151" t="str">
        <f>A66</f>
        <v>11. Written Communication</v>
      </c>
      <c r="C19" s="159">
        <f>F69</f>
        <v>0</v>
      </c>
      <c r="D19" s="144"/>
      <c r="E19" s="144"/>
      <c r="F19"/>
    </row>
    <row r="20" spans="1:8" ht="20.100000000000001" customHeight="1" thickBot="1" x14ac:dyDescent="0.25">
      <c r="A20" s="143"/>
      <c r="B20" s="165" t="str">
        <f>A70</f>
        <v>12. Graphical Communication</v>
      </c>
      <c r="C20" s="160">
        <f>F73</f>
        <v>0</v>
      </c>
      <c r="D20" s="144"/>
      <c r="E20" s="144"/>
      <c r="F20"/>
    </row>
    <row r="21" spans="1:8" ht="20.100000000000001" customHeight="1" thickBot="1" x14ac:dyDescent="0.25">
      <c r="A21" s="143"/>
      <c r="B21" s="163" t="str">
        <f>E74</f>
        <v>Total Score</v>
      </c>
      <c r="C21" s="161">
        <f>F74</f>
        <v>0</v>
      </c>
      <c r="D21" s="144"/>
      <c r="E21" s="144"/>
      <c r="F21"/>
    </row>
    <row r="22" spans="1:8" ht="20.100000000000001" customHeight="1" thickBot="1" x14ac:dyDescent="0.25">
      <c r="A22" s="143"/>
      <c r="B22" s="163" t="str">
        <f>E76</f>
        <v>Total Score (%)</v>
      </c>
      <c r="C22" s="162">
        <f>F76</f>
        <v>0</v>
      </c>
      <c r="D22" s="144"/>
      <c r="E22" s="144"/>
      <c r="F22"/>
    </row>
    <row r="23" spans="1:8" ht="20.100000000000001" customHeight="1" thickBot="1" x14ac:dyDescent="0.25">
      <c r="A23" s="124"/>
      <c r="B23" s="124"/>
      <c r="C23" s="124"/>
      <c r="D23" s="123"/>
      <c r="E23"/>
      <c r="F23"/>
    </row>
    <row r="24" spans="1:8" ht="20.100000000000001" customHeight="1" x14ac:dyDescent="0.2">
      <c r="A24" s="129" t="s">
        <v>219</v>
      </c>
      <c r="B24" s="132" t="s">
        <v>220</v>
      </c>
      <c r="C24" s="132" t="s">
        <v>221</v>
      </c>
      <c r="D24" s="132" t="s">
        <v>290</v>
      </c>
      <c r="E24" s="133" t="s">
        <v>289</v>
      </c>
      <c r="G24" s="168"/>
    </row>
    <row r="25" spans="1:8" ht="20.100000000000001" customHeight="1" thickBot="1" x14ac:dyDescent="0.25">
      <c r="A25" s="156" t="s">
        <v>274</v>
      </c>
      <c r="B25" s="154">
        <v>1</v>
      </c>
      <c r="C25" s="154">
        <v>2</v>
      </c>
      <c r="D25" s="154">
        <v>3</v>
      </c>
      <c r="E25" s="155">
        <v>4</v>
      </c>
    </row>
    <row r="26" spans="1:8" ht="20.100000000000001" customHeight="1" x14ac:dyDescent="0.2">
      <c r="A26" s="180" t="s">
        <v>298</v>
      </c>
      <c r="B26" s="188" t="s">
        <v>302</v>
      </c>
      <c r="C26" s="188" t="s">
        <v>301</v>
      </c>
      <c r="D26" s="188" t="s">
        <v>299</v>
      </c>
      <c r="E26" s="194" t="s">
        <v>300</v>
      </c>
      <c r="F26" s="178" t="s">
        <v>385</v>
      </c>
    </row>
    <row r="27" spans="1:8" ht="20.100000000000001" customHeight="1" thickBot="1" x14ac:dyDescent="0.25">
      <c r="A27" s="181"/>
      <c r="B27" s="189"/>
      <c r="C27" s="189"/>
      <c r="D27" s="189"/>
      <c r="E27" s="195"/>
      <c r="F27" s="179"/>
    </row>
    <row r="28" spans="1:8" ht="20.100000000000001" customHeight="1" thickBot="1" x14ac:dyDescent="0.25">
      <c r="A28" s="181"/>
      <c r="B28" s="189"/>
      <c r="C28" s="189"/>
      <c r="D28" s="189"/>
      <c r="E28" s="195"/>
      <c r="F28" s="152">
        <v>5</v>
      </c>
      <c r="H28" s="16"/>
    </row>
    <row r="29" spans="1:8" ht="20.100000000000001" customHeight="1" thickBot="1" x14ac:dyDescent="0.25">
      <c r="A29" s="131" t="s">
        <v>273</v>
      </c>
      <c r="B29" s="136">
        <v>0</v>
      </c>
      <c r="C29" s="136">
        <v>0</v>
      </c>
      <c r="D29" s="136">
        <v>0</v>
      </c>
      <c r="E29" s="137">
        <v>0</v>
      </c>
      <c r="F29" s="153">
        <f>F28*MAX(B$25*B29,C$25*C29,D$25*D29,E$25*E29)</f>
        <v>0</v>
      </c>
    </row>
    <row r="30" spans="1:8" ht="20.100000000000001" customHeight="1" x14ac:dyDescent="0.2">
      <c r="A30" s="180" t="s">
        <v>303</v>
      </c>
      <c r="B30" s="182" t="s">
        <v>306</v>
      </c>
      <c r="C30" s="182" t="s">
        <v>305</v>
      </c>
      <c r="D30" s="182" t="s">
        <v>307</v>
      </c>
      <c r="E30" s="184" t="s">
        <v>304</v>
      </c>
      <c r="F30" s="178" t="s">
        <v>385</v>
      </c>
    </row>
    <row r="31" spans="1:8" ht="20.100000000000001" customHeight="1" thickBot="1" x14ac:dyDescent="0.25">
      <c r="A31" s="181"/>
      <c r="B31" s="196"/>
      <c r="C31" s="196"/>
      <c r="D31" s="196"/>
      <c r="E31" s="197"/>
      <c r="F31" s="179"/>
    </row>
    <row r="32" spans="1:8" ht="20.100000000000001" customHeight="1" thickBot="1" x14ac:dyDescent="0.25">
      <c r="A32" s="181"/>
      <c r="B32" s="196"/>
      <c r="C32" s="196"/>
      <c r="D32" s="196"/>
      <c r="E32" s="197"/>
      <c r="F32" s="152">
        <v>2</v>
      </c>
      <c r="H32" s="16"/>
    </row>
    <row r="33" spans="1:8" ht="20.100000000000001" customHeight="1" thickBot="1" x14ac:dyDescent="0.25">
      <c r="A33" s="131" t="s">
        <v>273</v>
      </c>
      <c r="B33" s="136">
        <v>0</v>
      </c>
      <c r="C33" s="136">
        <v>0</v>
      </c>
      <c r="D33" s="136">
        <v>0</v>
      </c>
      <c r="E33" s="137">
        <v>0</v>
      </c>
      <c r="F33" s="153">
        <f>F32*MAX(B$25*B33,C$25*C33,D$25*D33,E$25*E33)</f>
        <v>0</v>
      </c>
    </row>
    <row r="34" spans="1:8" ht="20.100000000000001" customHeight="1" x14ac:dyDescent="0.2">
      <c r="A34" s="180" t="s">
        <v>321</v>
      </c>
      <c r="B34" s="188" t="s">
        <v>324</v>
      </c>
      <c r="C34" s="188" t="s">
        <v>325</v>
      </c>
      <c r="D34" s="188" t="s">
        <v>326</v>
      </c>
      <c r="E34" s="194" t="s">
        <v>327</v>
      </c>
      <c r="F34" s="178" t="s">
        <v>385</v>
      </c>
    </row>
    <row r="35" spans="1:8" ht="20.100000000000001" customHeight="1" thickBot="1" x14ac:dyDescent="0.25">
      <c r="A35" s="181"/>
      <c r="B35" s="189"/>
      <c r="C35" s="189"/>
      <c r="D35" s="189"/>
      <c r="E35" s="195"/>
      <c r="F35" s="179"/>
    </row>
    <row r="36" spans="1:8" ht="20.100000000000001" customHeight="1" thickBot="1" x14ac:dyDescent="0.25">
      <c r="A36" s="181"/>
      <c r="B36" s="189"/>
      <c r="C36" s="189"/>
      <c r="D36" s="189"/>
      <c r="E36" s="195"/>
      <c r="F36" s="152">
        <v>5</v>
      </c>
      <c r="H36" s="16"/>
    </row>
    <row r="37" spans="1:8" ht="20.100000000000001" customHeight="1" thickBot="1" x14ac:dyDescent="0.25">
      <c r="A37" s="131" t="s">
        <v>273</v>
      </c>
      <c r="B37" s="136">
        <v>0</v>
      </c>
      <c r="C37" s="136">
        <v>0</v>
      </c>
      <c r="D37" s="136">
        <v>0</v>
      </c>
      <c r="E37" s="137">
        <v>0</v>
      </c>
      <c r="F37" s="153">
        <f>F36*MAX(B$25*B37,C$25*C37,D$25*D37,E$25*E37)</f>
        <v>0</v>
      </c>
    </row>
    <row r="38" spans="1:8" ht="20.100000000000001" customHeight="1" x14ac:dyDescent="0.2">
      <c r="A38" s="180" t="s">
        <v>278</v>
      </c>
      <c r="B38" s="188" t="s">
        <v>225</v>
      </c>
      <c r="C38" s="188" t="s">
        <v>226</v>
      </c>
      <c r="D38" s="188" t="s">
        <v>224</v>
      </c>
      <c r="E38" s="194" t="s">
        <v>264</v>
      </c>
      <c r="F38" s="178" t="s">
        <v>385</v>
      </c>
    </row>
    <row r="39" spans="1:8" ht="20.100000000000001" customHeight="1" thickBot="1" x14ac:dyDescent="0.25">
      <c r="A39" s="181"/>
      <c r="B39" s="189"/>
      <c r="C39" s="189"/>
      <c r="D39" s="189"/>
      <c r="E39" s="195"/>
      <c r="F39" s="179"/>
    </row>
    <row r="40" spans="1:8" ht="20.100000000000001" customHeight="1" thickBot="1" x14ac:dyDescent="0.25">
      <c r="A40" s="181"/>
      <c r="B40" s="189"/>
      <c r="C40" s="189"/>
      <c r="D40" s="189"/>
      <c r="E40" s="195"/>
      <c r="F40" s="138">
        <v>2</v>
      </c>
      <c r="H40" s="16"/>
    </row>
    <row r="41" spans="1:8" ht="20.100000000000001" customHeight="1" thickBot="1" x14ac:dyDescent="0.25">
      <c r="A41" s="131" t="s">
        <v>273</v>
      </c>
      <c r="B41" s="136">
        <v>0</v>
      </c>
      <c r="C41" s="136">
        <v>0</v>
      </c>
      <c r="D41" s="136">
        <v>0</v>
      </c>
      <c r="E41" s="137">
        <v>0</v>
      </c>
      <c r="F41" s="145">
        <f>F40*MAX(B$25*B41,C$25*C41,D$25*D41,E$25*E41)</f>
        <v>0</v>
      </c>
      <c r="H41" s="16"/>
    </row>
    <row r="42" spans="1:8" ht="20.100000000000001" customHeight="1" x14ac:dyDescent="0.2">
      <c r="A42" s="180" t="s">
        <v>308</v>
      </c>
      <c r="B42" s="188" t="s">
        <v>227</v>
      </c>
      <c r="C42" s="188" t="s">
        <v>228</v>
      </c>
      <c r="D42" s="188" t="s">
        <v>229</v>
      </c>
      <c r="E42" s="194" t="s">
        <v>266</v>
      </c>
      <c r="F42" s="178" t="s">
        <v>385</v>
      </c>
    </row>
    <row r="43" spans="1:8" ht="20.100000000000001" customHeight="1" thickBot="1" x14ac:dyDescent="0.25">
      <c r="A43" s="181"/>
      <c r="B43" s="189"/>
      <c r="C43" s="189"/>
      <c r="D43" s="189"/>
      <c r="E43" s="195"/>
      <c r="F43" s="179"/>
    </row>
    <row r="44" spans="1:8" ht="20.100000000000001" customHeight="1" thickBot="1" x14ac:dyDescent="0.25">
      <c r="A44" s="181"/>
      <c r="B44" s="189"/>
      <c r="C44" s="189"/>
      <c r="D44" s="189"/>
      <c r="E44" s="195"/>
      <c r="F44" s="138">
        <v>1</v>
      </c>
      <c r="H44" s="16"/>
    </row>
    <row r="45" spans="1:8" ht="20.100000000000001" customHeight="1" thickBot="1" x14ac:dyDescent="0.25">
      <c r="A45" s="131" t="s">
        <v>273</v>
      </c>
      <c r="B45" s="136">
        <v>0</v>
      </c>
      <c r="C45" s="136">
        <v>0</v>
      </c>
      <c r="D45" s="136">
        <v>0</v>
      </c>
      <c r="E45" s="137">
        <v>0</v>
      </c>
      <c r="F45" s="145">
        <f>F44*MAX(B$25*B45,C$25*C45,D$25*D45,E$25*E45)</f>
        <v>0</v>
      </c>
    </row>
    <row r="46" spans="1:8" ht="20.100000000000001" customHeight="1" x14ac:dyDescent="0.2">
      <c r="A46" s="180" t="s">
        <v>309</v>
      </c>
      <c r="B46" s="188" t="s">
        <v>232</v>
      </c>
      <c r="C46" s="188" t="s">
        <v>231</v>
      </c>
      <c r="D46" s="188" t="s">
        <v>230</v>
      </c>
      <c r="E46" s="194" t="s">
        <v>267</v>
      </c>
      <c r="F46" s="178" t="s">
        <v>385</v>
      </c>
    </row>
    <row r="47" spans="1:8" ht="20.100000000000001" customHeight="1" thickBot="1" x14ac:dyDescent="0.25">
      <c r="A47" s="181"/>
      <c r="B47" s="189"/>
      <c r="C47" s="189"/>
      <c r="D47" s="189"/>
      <c r="E47" s="195"/>
      <c r="F47" s="179"/>
    </row>
    <row r="48" spans="1:8" ht="20.100000000000001" customHeight="1" thickBot="1" x14ac:dyDescent="0.25">
      <c r="A48" s="181"/>
      <c r="B48" s="189"/>
      <c r="C48" s="189"/>
      <c r="D48" s="189"/>
      <c r="E48" s="195"/>
      <c r="F48" s="138">
        <v>1</v>
      </c>
      <c r="H48" s="16"/>
    </row>
    <row r="49" spans="1:8" ht="20.100000000000001" customHeight="1" thickBot="1" x14ac:dyDescent="0.25">
      <c r="A49" s="131" t="s">
        <v>273</v>
      </c>
      <c r="B49" s="136">
        <v>0</v>
      </c>
      <c r="C49" s="136">
        <v>0</v>
      </c>
      <c r="D49" s="136">
        <v>0</v>
      </c>
      <c r="E49" s="137">
        <v>0</v>
      </c>
      <c r="F49" s="145">
        <f>F48*MAX(B$25*B49,C$25*C49,D$25*D49,E$25*E49)</f>
        <v>0</v>
      </c>
    </row>
    <row r="50" spans="1:8" ht="20.100000000000001" customHeight="1" x14ac:dyDescent="0.2">
      <c r="A50" s="180" t="s">
        <v>310</v>
      </c>
      <c r="B50" s="188" t="s">
        <v>314</v>
      </c>
      <c r="C50" s="188" t="s">
        <v>313</v>
      </c>
      <c r="D50" s="188" t="s">
        <v>312</v>
      </c>
      <c r="E50" s="194" t="s">
        <v>311</v>
      </c>
      <c r="F50" s="178" t="s">
        <v>385</v>
      </c>
    </row>
    <row r="51" spans="1:8" ht="20.100000000000001" customHeight="1" thickBot="1" x14ac:dyDescent="0.25">
      <c r="A51" s="181"/>
      <c r="B51" s="189"/>
      <c r="C51" s="189"/>
      <c r="D51" s="189"/>
      <c r="E51" s="195"/>
      <c r="F51" s="179"/>
    </row>
    <row r="52" spans="1:8" ht="20.100000000000001" customHeight="1" thickBot="1" x14ac:dyDescent="0.25">
      <c r="A52" s="181"/>
      <c r="B52" s="189"/>
      <c r="C52" s="189"/>
      <c r="D52" s="189"/>
      <c r="E52" s="195"/>
      <c r="F52" s="138">
        <v>1</v>
      </c>
      <c r="H52" s="16"/>
    </row>
    <row r="53" spans="1:8" ht="20.100000000000001" customHeight="1" thickBot="1" x14ac:dyDescent="0.25">
      <c r="A53" s="131" t="s">
        <v>273</v>
      </c>
      <c r="B53" s="136">
        <v>0</v>
      </c>
      <c r="C53" s="136">
        <v>0</v>
      </c>
      <c r="D53" s="136">
        <v>0</v>
      </c>
      <c r="E53" s="137">
        <v>0</v>
      </c>
      <c r="F53" s="145">
        <f>F52*MAX(B$25*B53,C$25*C53,D$25*D53,E$25*E53)</f>
        <v>0</v>
      </c>
    </row>
    <row r="54" spans="1:8" ht="20.100000000000001" customHeight="1" x14ac:dyDescent="0.2">
      <c r="A54" s="180" t="s">
        <v>315</v>
      </c>
      <c r="B54" s="188" t="s">
        <v>319</v>
      </c>
      <c r="C54" s="188" t="s">
        <v>318</v>
      </c>
      <c r="D54" s="188" t="s">
        <v>317</v>
      </c>
      <c r="E54" s="194" t="s">
        <v>316</v>
      </c>
      <c r="F54" s="178" t="s">
        <v>385</v>
      </c>
    </row>
    <row r="55" spans="1:8" ht="20.100000000000001" customHeight="1" thickBot="1" x14ac:dyDescent="0.25">
      <c r="A55" s="181"/>
      <c r="B55" s="189"/>
      <c r="C55" s="189"/>
      <c r="D55" s="189"/>
      <c r="E55" s="195"/>
      <c r="F55" s="179"/>
    </row>
    <row r="56" spans="1:8" ht="20.100000000000001" customHeight="1" thickBot="1" x14ac:dyDescent="0.25">
      <c r="A56" s="181"/>
      <c r="B56" s="189"/>
      <c r="C56" s="189"/>
      <c r="D56" s="189"/>
      <c r="E56" s="195"/>
      <c r="F56" s="138">
        <v>1</v>
      </c>
      <c r="H56" s="16"/>
    </row>
    <row r="57" spans="1:8" ht="20.100000000000001" customHeight="1" thickBot="1" x14ac:dyDescent="0.25">
      <c r="A57" s="131" t="s">
        <v>273</v>
      </c>
      <c r="B57" s="136">
        <v>0</v>
      </c>
      <c r="C57" s="136">
        <v>0</v>
      </c>
      <c r="D57" s="136">
        <v>0</v>
      </c>
      <c r="E57" s="137">
        <v>0</v>
      </c>
      <c r="F57" s="145">
        <f>F56*MAX(B$25*B57,C$25*C57,D$25*D57,E$25*E57)</f>
        <v>0</v>
      </c>
    </row>
    <row r="58" spans="1:8" ht="20.100000000000001" customHeight="1" x14ac:dyDescent="0.2">
      <c r="A58" s="180" t="s">
        <v>322</v>
      </c>
      <c r="B58" s="188" t="s">
        <v>268</v>
      </c>
      <c r="C58" s="188" t="s">
        <v>269</v>
      </c>
      <c r="D58" s="188" t="s">
        <v>270</v>
      </c>
      <c r="E58" s="194" t="s">
        <v>271</v>
      </c>
      <c r="F58" s="178" t="s">
        <v>385</v>
      </c>
    </row>
    <row r="59" spans="1:8" ht="20.100000000000001" customHeight="1" thickBot="1" x14ac:dyDescent="0.25">
      <c r="A59" s="181"/>
      <c r="B59" s="189"/>
      <c r="C59" s="189"/>
      <c r="D59" s="189"/>
      <c r="E59" s="195"/>
      <c r="F59" s="179"/>
    </row>
    <row r="60" spans="1:8" ht="20.100000000000001" customHeight="1" thickBot="1" x14ac:dyDescent="0.25">
      <c r="A60" s="181"/>
      <c r="B60" s="189"/>
      <c r="C60" s="189"/>
      <c r="D60" s="189"/>
      <c r="E60" s="195"/>
      <c r="F60" s="138">
        <v>2</v>
      </c>
      <c r="H60" s="16"/>
    </row>
    <row r="61" spans="1:8" ht="20.100000000000001" customHeight="1" thickBot="1" x14ac:dyDescent="0.25">
      <c r="A61" s="131" t="s">
        <v>273</v>
      </c>
      <c r="B61" s="136">
        <v>0</v>
      </c>
      <c r="C61" s="136">
        <v>0</v>
      </c>
      <c r="D61" s="136">
        <v>0</v>
      </c>
      <c r="E61" s="137">
        <v>0</v>
      </c>
      <c r="F61" s="145">
        <f>F60*MAX(B$25*B61,C$25*C61,D$25*D61,E$25*E61)</f>
        <v>0</v>
      </c>
    </row>
    <row r="62" spans="1:8" ht="20.100000000000001" customHeight="1" x14ac:dyDescent="0.2">
      <c r="A62" s="180" t="s">
        <v>320</v>
      </c>
      <c r="B62" s="186" t="s">
        <v>328</v>
      </c>
      <c r="C62" s="188" t="s">
        <v>329</v>
      </c>
      <c r="D62" s="190" t="s">
        <v>330</v>
      </c>
      <c r="E62" s="192" t="s">
        <v>331</v>
      </c>
      <c r="F62" s="178" t="s">
        <v>385</v>
      </c>
    </row>
    <row r="63" spans="1:8" ht="20.100000000000001" customHeight="1" thickBot="1" x14ac:dyDescent="0.25">
      <c r="A63" s="181"/>
      <c r="B63" s="187"/>
      <c r="C63" s="189"/>
      <c r="D63" s="191"/>
      <c r="E63" s="193"/>
      <c r="F63" s="179"/>
    </row>
    <row r="64" spans="1:8" ht="20.100000000000001" customHeight="1" thickBot="1" x14ac:dyDescent="0.25">
      <c r="A64" s="181"/>
      <c r="B64" s="187"/>
      <c r="C64" s="189"/>
      <c r="D64" s="191"/>
      <c r="E64" s="193"/>
      <c r="F64" s="138">
        <v>2</v>
      </c>
      <c r="H64" s="16"/>
    </row>
    <row r="65" spans="1:8" ht="20.100000000000001" customHeight="1" thickBot="1" x14ac:dyDescent="0.25">
      <c r="A65" s="131" t="s">
        <v>273</v>
      </c>
      <c r="B65" s="136">
        <v>0</v>
      </c>
      <c r="C65" s="136">
        <v>0</v>
      </c>
      <c r="D65" s="136">
        <v>0</v>
      </c>
      <c r="E65" s="137">
        <v>0</v>
      </c>
      <c r="F65" s="145">
        <f>F64*MAX(B$25*B65,C$25*C65,D$25*D65,E$25*E65)</f>
        <v>0</v>
      </c>
    </row>
    <row r="66" spans="1:8" ht="20.100000000000001" customHeight="1" x14ac:dyDescent="0.2">
      <c r="A66" s="180" t="s">
        <v>295</v>
      </c>
      <c r="B66" s="188" t="s">
        <v>244</v>
      </c>
      <c r="C66" s="188" t="s">
        <v>247</v>
      </c>
      <c r="D66" s="188" t="s">
        <v>246</v>
      </c>
      <c r="E66" s="194" t="s">
        <v>245</v>
      </c>
      <c r="F66" s="178" t="s">
        <v>385</v>
      </c>
    </row>
    <row r="67" spans="1:8" ht="20.100000000000001" customHeight="1" thickBot="1" x14ac:dyDescent="0.25">
      <c r="A67" s="181"/>
      <c r="B67" s="189"/>
      <c r="C67" s="189"/>
      <c r="D67" s="189"/>
      <c r="E67" s="195"/>
      <c r="F67" s="179"/>
    </row>
    <row r="68" spans="1:8" ht="20.100000000000001" customHeight="1" thickBot="1" x14ac:dyDescent="0.25">
      <c r="A68" s="181"/>
      <c r="B68" s="189"/>
      <c r="C68" s="189"/>
      <c r="D68" s="189"/>
      <c r="E68" s="195"/>
      <c r="F68" s="138">
        <v>3</v>
      </c>
      <c r="H68" s="16"/>
    </row>
    <row r="69" spans="1:8" ht="20.100000000000001" customHeight="1" thickBot="1" x14ac:dyDescent="0.25">
      <c r="A69" s="131" t="s">
        <v>273</v>
      </c>
      <c r="B69" s="136">
        <v>0</v>
      </c>
      <c r="C69" s="136">
        <v>0</v>
      </c>
      <c r="D69" s="136">
        <v>0</v>
      </c>
      <c r="E69" s="137">
        <v>0</v>
      </c>
      <c r="F69" s="145">
        <f>F68*MAX(B$25*B69,C$25*C69,D$25*D69,E$25*E69)</f>
        <v>0</v>
      </c>
    </row>
    <row r="70" spans="1:8" ht="20.100000000000001" customHeight="1" x14ac:dyDescent="0.2">
      <c r="A70" s="180" t="s">
        <v>284</v>
      </c>
      <c r="B70" s="182" t="s">
        <v>251</v>
      </c>
      <c r="C70" s="182" t="s">
        <v>250</v>
      </c>
      <c r="D70" s="182" t="s">
        <v>249</v>
      </c>
      <c r="E70" s="184" t="s">
        <v>248</v>
      </c>
      <c r="F70" s="178" t="s">
        <v>385</v>
      </c>
    </row>
    <row r="71" spans="1:8" ht="20.100000000000001" customHeight="1" thickBot="1" x14ac:dyDescent="0.25">
      <c r="A71" s="181"/>
      <c r="B71" s="183"/>
      <c r="C71" s="183"/>
      <c r="D71" s="183"/>
      <c r="E71" s="185"/>
      <c r="F71" s="179"/>
    </row>
    <row r="72" spans="1:8" ht="20.100000000000001" customHeight="1" thickBot="1" x14ac:dyDescent="0.25">
      <c r="A72" s="181"/>
      <c r="B72" s="183"/>
      <c r="C72" s="183"/>
      <c r="D72" s="183"/>
      <c r="E72" s="185"/>
      <c r="F72" s="138">
        <v>3</v>
      </c>
      <c r="H72" s="16"/>
    </row>
    <row r="73" spans="1:8" ht="20.100000000000001" customHeight="1" thickBot="1" x14ac:dyDescent="0.25">
      <c r="A73" s="131" t="s">
        <v>273</v>
      </c>
      <c r="B73" s="136">
        <v>0</v>
      </c>
      <c r="C73" s="136">
        <v>0</v>
      </c>
      <c r="D73" s="136">
        <v>0</v>
      </c>
      <c r="E73" s="137">
        <v>0</v>
      </c>
      <c r="F73" s="145">
        <f>F72*MAX(B$25*B73,C$25*C73,D$25*D73,E$25*E73)</f>
        <v>0</v>
      </c>
    </row>
    <row r="74" spans="1:8" ht="18" customHeight="1" thickBot="1" x14ac:dyDescent="0.25">
      <c r="A74" s="125"/>
      <c r="B74" s="125"/>
      <c r="C74" s="125"/>
      <c r="D74" s="125"/>
      <c r="E74" s="127" t="s">
        <v>272</v>
      </c>
      <c r="F74" s="146">
        <f>F73+F69+F65+F61+F57+F53+F49+F45+F41+F37+F33+F29</f>
        <v>0</v>
      </c>
    </row>
    <row r="75" spans="1:8" ht="18" customHeight="1" thickBot="1" x14ac:dyDescent="0.25">
      <c r="E75" s="128" t="s">
        <v>285</v>
      </c>
      <c r="F75" s="146">
        <f>(F72+F68+F64+F60+F56+F52+F48+F44+F40+F36+F32+F28)*4</f>
        <v>112</v>
      </c>
      <c r="G75" s="170"/>
    </row>
    <row r="76" spans="1:8" ht="18" customHeight="1" thickBot="1" x14ac:dyDescent="0.25">
      <c r="E76" s="128" t="s">
        <v>296</v>
      </c>
      <c r="F76" s="147">
        <f>F74/F75</f>
        <v>0</v>
      </c>
    </row>
    <row r="77" spans="1:8" s="121" customFormat="1" ht="18" customHeight="1" x14ac:dyDescent="0.2">
      <c r="A77" s="139" t="s">
        <v>288</v>
      </c>
      <c r="B77" s="139"/>
      <c r="C77" s="139"/>
      <c r="D77" s="125"/>
      <c r="E77" s="125"/>
      <c r="F77" s="126"/>
      <c r="G77" s="169"/>
    </row>
    <row r="78" spans="1:8" s="121" customFormat="1" ht="18" customHeight="1" x14ac:dyDescent="0.2">
      <c r="A78" s="140" t="s">
        <v>286</v>
      </c>
      <c r="B78" s="140"/>
      <c r="C78" s="140"/>
      <c r="D78" s="125"/>
      <c r="E78" s="125"/>
      <c r="F78" s="126"/>
      <c r="G78" s="169"/>
    </row>
    <row r="79" spans="1:8" s="121" customFormat="1" ht="18" customHeight="1" x14ac:dyDescent="0.2">
      <c r="A79" s="141" t="s">
        <v>287</v>
      </c>
      <c r="B79" s="141"/>
      <c r="C79" s="141"/>
      <c r="D79" s="125"/>
      <c r="E79" s="125"/>
      <c r="F79" s="126"/>
      <c r="G79" s="169"/>
    </row>
    <row r="80" spans="1:8" s="121" customFormat="1" ht="18" customHeight="1" x14ac:dyDescent="0.2">
      <c r="A80" s="148" t="s">
        <v>297</v>
      </c>
      <c r="B80" s="148"/>
      <c r="C80" s="148"/>
      <c r="D80" s="125"/>
      <c r="E80" s="125"/>
      <c r="F80" s="126"/>
      <c r="G80" s="169"/>
    </row>
  </sheetData>
  <protectedRanges>
    <protectedRange sqref="E5" name="DC evaluator"/>
    <protectedRange sqref="B5" name="DC institution"/>
    <protectedRange sqref="B4" name="DC team name"/>
  </protectedRanges>
  <mergeCells count="77">
    <mergeCell ref="A26:A28"/>
    <mergeCell ref="B26:B28"/>
    <mergeCell ref="C26:C28"/>
    <mergeCell ref="D26:D28"/>
    <mergeCell ref="E26:E28"/>
    <mergeCell ref="A3:C3"/>
    <mergeCell ref="B4:F4"/>
    <mergeCell ref="B5:C5"/>
    <mergeCell ref="E5:F5"/>
    <mergeCell ref="B7:C7"/>
    <mergeCell ref="A34:A36"/>
    <mergeCell ref="B34:B36"/>
    <mergeCell ref="C34:C36"/>
    <mergeCell ref="D34:D36"/>
    <mergeCell ref="E34:E36"/>
    <mergeCell ref="A30:A32"/>
    <mergeCell ref="B30:B32"/>
    <mergeCell ref="C30:C32"/>
    <mergeCell ref="D30:D32"/>
    <mergeCell ref="E30:E32"/>
    <mergeCell ref="A42:A44"/>
    <mergeCell ref="B42:B44"/>
    <mergeCell ref="C42:C44"/>
    <mergeCell ref="D42:D44"/>
    <mergeCell ref="E42:E44"/>
    <mergeCell ref="A38:A40"/>
    <mergeCell ref="B38:B40"/>
    <mergeCell ref="C38:C40"/>
    <mergeCell ref="D38:D40"/>
    <mergeCell ref="E38:E40"/>
    <mergeCell ref="A50:A52"/>
    <mergeCell ref="B50:B52"/>
    <mergeCell ref="C50:C52"/>
    <mergeCell ref="D50:D52"/>
    <mergeCell ref="E50:E52"/>
    <mergeCell ref="A46:A48"/>
    <mergeCell ref="B46:B48"/>
    <mergeCell ref="C46:C48"/>
    <mergeCell ref="D46:D48"/>
    <mergeCell ref="E46:E48"/>
    <mergeCell ref="A58:A60"/>
    <mergeCell ref="B58:B60"/>
    <mergeCell ref="C58:C60"/>
    <mergeCell ref="D58:D60"/>
    <mergeCell ref="E58:E60"/>
    <mergeCell ref="A54:A56"/>
    <mergeCell ref="B54:B56"/>
    <mergeCell ref="C54:C56"/>
    <mergeCell ref="D54:D56"/>
    <mergeCell ref="E54:E56"/>
    <mergeCell ref="A66:A68"/>
    <mergeCell ref="B66:B68"/>
    <mergeCell ref="C66:C68"/>
    <mergeCell ref="D66:D68"/>
    <mergeCell ref="E66:E68"/>
    <mergeCell ref="A62:A64"/>
    <mergeCell ref="B62:B64"/>
    <mergeCell ref="C62:C64"/>
    <mergeCell ref="D62:D64"/>
    <mergeCell ref="E62:E64"/>
    <mergeCell ref="A70:A72"/>
    <mergeCell ref="B70:B72"/>
    <mergeCell ref="C70:C72"/>
    <mergeCell ref="D70:D72"/>
    <mergeCell ref="E70:E72"/>
    <mergeCell ref="F26:F27"/>
    <mergeCell ref="F30:F31"/>
    <mergeCell ref="F34:F35"/>
    <mergeCell ref="F38:F39"/>
    <mergeCell ref="F42:F43"/>
    <mergeCell ref="F66:F67"/>
    <mergeCell ref="F70:F71"/>
    <mergeCell ref="F46:F47"/>
    <mergeCell ref="F50:F51"/>
    <mergeCell ref="F54:F55"/>
    <mergeCell ref="F58:F59"/>
    <mergeCell ref="F62:F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E73" sqref="E73"/>
    </sheetView>
  </sheetViews>
  <sheetFormatPr defaultRowHeight="12.75" x14ac:dyDescent="0.2"/>
  <cols>
    <col min="1" max="1" width="24" style="122" customWidth="1"/>
    <col min="2" max="5" width="30.7109375" style="122" customWidth="1"/>
    <col min="6" max="6" width="13.42578125" style="123" customWidth="1"/>
    <col min="7" max="7" width="9.140625" style="169"/>
  </cols>
  <sheetData>
    <row r="1" spans="1:6" ht="20.100000000000001" customHeight="1" x14ac:dyDescent="0.2">
      <c r="A1" s="166" t="s">
        <v>222</v>
      </c>
      <c r="B1" s="125"/>
      <c r="C1" s="125"/>
    </row>
    <row r="2" spans="1:6" ht="20.100000000000001" customHeight="1" x14ac:dyDescent="0.2">
      <c r="A2" s="125"/>
      <c r="B2" s="125"/>
      <c r="C2" s="125"/>
    </row>
    <row r="3" spans="1:6" ht="20.100000000000001" customHeight="1" x14ac:dyDescent="0.2">
      <c r="A3" s="198" t="s">
        <v>291</v>
      </c>
      <c r="B3" s="198"/>
      <c r="C3" s="198"/>
      <c r="D3" s="124"/>
      <c r="E3" s="124"/>
    </row>
    <row r="4" spans="1:6" ht="24.95" customHeight="1" x14ac:dyDescent="0.2">
      <c r="A4" s="143" t="s">
        <v>292</v>
      </c>
      <c r="B4" s="199"/>
      <c r="C4" s="199"/>
      <c r="D4" s="199"/>
      <c r="E4" s="199"/>
      <c r="F4" s="199"/>
    </row>
    <row r="5" spans="1:6" ht="24.95" customHeight="1" x14ac:dyDescent="0.2">
      <c r="A5" s="143" t="s">
        <v>252</v>
      </c>
      <c r="B5" s="200"/>
      <c r="C5" s="200"/>
      <c r="D5" s="143" t="s">
        <v>275</v>
      </c>
      <c r="E5" s="200"/>
      <c r="F5" s="200"/>
    </row>
    <row r="6" spans="1:6" ht="20.100000000000001" customHeight="1" x14ac:dyDescent="0.2">
      <c r="A6" s="143"/>
      <c r="B6" s="144"/>
      <c r="C6" s="144"/>
      <c r="D6" s="142"/>
      <c r="E6" s="144"/>
      <c r="F6" s="144"/>
    </row>
    <row r="7" spans="1:6" ht="20.100000000000001" customHeight="1" thickBot="1" x14ac:dyDescent="0.25">
      <c r="A7" s="143"/>
      <c r="B7" s="201" t="s">
        <v>377</v>
      </c>
      <c r="C7" s="201"/>
      <c r="D7" s="142"/>
      <c r="E7" s="144"/>
      <c r="F7" s="144"/>
    </row>
    <row r="8" spans="1:6" ht="20.100000000000001" customHeight="1" thickBot="1" x14ac:dyDescent="0.25">
      <c r="A8" s="143"/>
      <c r="B8" s="163" t="s">
        <v>293</v>
      </c>
      <c r="C8" s="157" t="s">
        <v>26</v>
      </c>
      <c r="D8" s="144"/>
      <c r="E8" s="144"/>
      <c r="F8"/>
    </row>
    <row r="9" spans="1:6" ht="20.100000000000001" customHeight="1" x14ac:dyDescent="0.2">
      <c r="A9" s="143"/>
      <c r="B9" s="164" t="str">
        <f>A26</f>
        <v>1. System Requirements</v>
      </c>
      <c r="C9" s="158">
        <f>F29</f>
        <v>0</v>
      </c>
      <c r="D9" s="144"/>
      <c r="E9" s="144"/>
      <c r="F9"/>
    </row>
    <row r="10" spans="1:6" ht="20.100000000000001" customHeight="1" x14ac:dyDescent="0.2">
      <c r="A10" s="143"/>
      <c r="B10" s="151" t="str">
        <f>A30</f>
        <v>2. Life Cycle Assessment</v>
      </c>
      <c r="C10" s="159">
        <f>F33</f>
        <v>0</v>
      </c>
      <c r="D10" s="144"/>
      <c r="E10" s="144"/>
      <c r="F10"/>
    </row>
    <row r="11" spans="1:6" ht="20.100000000000001" customHeight="1" x14ac:dyDescent="0.2">
      <c r="A11" s="143"/>
      <c r="B11" s="151" t="str">
        <f>A34</f>
        <v>3. Environmental Impact</v>
      </c>
      <c r="C11" s="159">
        <f>F37</f>
        <v>0</v>
      </c>
      <c r="D11" s="149"/>
      <c r="E11" s="144"/>
      <c r="F11"/>
    </row>
    <row r="12" spans="1:6" ht="20.100000000000001" customHeight="1" x14ac:dyDescent="0.2">
      <c r="A12" s="143"/>
      <c r="B12" s="151" t="str">
        <f>A38</f>
        <v>4. Standard 90.1</v>
      </c>
      <c r="C12" s="159">
        <f>F41</f>
        <v>0</v>
      </c>
      <c r="D12" s="144"/>
      <c r="E12" s="144"/>
      <c r="F12"/>
    </row>
    <row r="13" spans="1:6" ht="20.100000000000001" customHeight="1" x14ac:dyDescent="0.2">
      <c r="A13" s="143"/>
      <c r="B13" s="151" t="str">
        <f>A42</f>
        <v>5. Comfort and Health</v>
      </c>
      <c r="C13" s="159">
        <f>F45</f>
        <v>0</v>
      </c>
      <c r="D13" s="144"/>
      <c r="E13" s="144"/>
      <c r="F13"/>
    </row>
    <row r="14" spans="1:6" ht="20.100000000000001" customHeight="1" x14ac:dyDescent="0.2">
      <c r="A14" s="143"/>
      <c r="B14" s="151" t="str">
        <f>A46</f>
        <v>6. Standard 55</v>
      </c>
      <c r="C14" s="159">
        <f>F49</f>
        <v>0</v>
      </c>
      <c r="D14" s="144"/>
      <c r="E14" s="144"/>
      <c r="F14"/>
    </row>
    <row r="15" spans="1:6" ht="20.100000000000001" customHeight="1" x14ac:dyDescent="0.2">
      <c r="A15" s="143"/>
      <c r="B15" s="151" t="str">
        <f>A50</f>
        <v>7. Standard 62</v>
      </c>
      <c r="C15" s="159">
        <f>F53</f>
        <v>0</v>
      </c>
      <c r="D15" s="144"/>
      <c r="E15" s="144"/>
      <c r="F15"/>
    </row>
    <row r="16" spans="1:6" ht="20.100000000000001" customHeight="1" x14ac:dyDescent="0.2">
      <c r="A16" s="143"/>
      <c r="B16" s="151" t="str">
        <f>A54</f>
        <v>8. Sustainable Design</v>
      </c>
      <c r="C16" s="159">
        <f>F57</f>
        <v>0</v>
      </c>
      <c r="D16" s="144"/>
      <c r="E16" s="144"/>
      <c r="F16"/>
    </row>
    <row r="17" spans="1:8" ht="20.100000000000001" customHeight="1" x14ac:dyDescent="0.2">
      <c r="A17" s="143"/>
      <c r="B17" s="151" t="str">
        <f>A58</f>
        <v>9. Creativity/Innovation</v>
      </c>
      <c r="C17" s="159">
        <f>F61</f>
        <v>0</v>
      </c>
      <c r="D17" s="144"/>
      <c r="E17" s="144"/>
      <c r="F17"/>
    </row>
    <row r="18" spans="1:8" ht="20.100000000000001" customHeight="1" x14ac:dyDescent="0.2">
      <c r="A18" s="143"/>
      <c r="B18" s="151" t="str">
        <f>A62</f>
        <v>10. Synergy with Other Systems</v>
      </c>
      <c r="C18" s="159">
        <f>F65</f>
        <v>0</v>
      </c>
      <c r="D18" s="144"/>
      <c r="E18" s="144"/>
      <c r="F18"/>
    </row>
    <row r="19" spans="1:8" ht="20.100000000000001" customHeight="1" x14ac:dyDescent="0.2">
      <c r="A19" s="143"/>
      <c r="B19" s="151" t="str">
        <f>A66</f>
        <v>11. Written Communication</v>
      </c>
      <c r="C19" s="159">
        <f>F69</f>
        <v>0</v>
      </c>
      <c r="D19" s="144"/>
      <c r="E19" s="144"/>
      <c r="F19"/>
    </row>
    <row r="20" spans="1:8" ht="20.100000000000001" customHeight="1" thickBot="1" x14ac:dyDescent="0.25">
      <c r="A20" s="143"/>
      <c r="B20" s="165" t="str">
        <f>A70</f>
        <v>12. Graphical Communication</v>
      </c>
      <c r="C20" s="160">
        <f>F73</f>
        <v>0</v>
      </c>
      <c r="D20" s="144"/>
      <c r="E20" s="144"/>
      <c r="F20"/>
    </row>
    <row r="21" spans="1:8" ht="20.100000000000001" customHeight="1" thickBot="1" x14ac:dyDescent="0.25">
      <c r="A21" s="143"/>
      <c r="B21" s="163" t="str">
        <f>E74</f>
        <v>Total Score</v>
      </c>
      <c r="C21" s="161">
        <f>F74</f>
        <v>0</v>
      </c>
      <c r="D21" s="144"/>
      <c r="E21" s="144"/>
      <c r="F21"/>
    </row>
    <row r="22" spans="1:8" ht="20.100000000000001" customHeight="1" thickBot="1" x14ac:dyDescent="0.25">
      <c r="A22" s="143"/>
      <c r="B22" s="163" t="str">
        <f>E76</f>
        <v>Total Score (%)</v>
      </c>
      <c r="C22" s="162">
        <f>F76</f>
        <v>0</v>
      </c>
      <c r="D22" s="144"/>
      <c r="E22" s="144"/>
      <c r="F22"/>
    </row>
    <row r="23" spans="1:8" ht="20.100000000000001" customHeight="1" thickBot="1" x14ac:dyDescent="0.25">
      <c r="A23" s="124"/>
      <c r="B23" s="124"/>
      <c r="C23" s="124"/>
      <c r="D23" s="123"/>
      <c r="E23"/>
      <c r="F23"/>
    </row>
    <row r="24" spans="1:8" ht="20.100000000000001" customHeight="1" x14ac:dyDescent="0.2">
      <c r="A24" s="129" t="s">
        <v>219</v>
      </c>
      <c r="B24" s="132" t="s">
        <v>220</v>
      </c>
      <c r="C24" s="132" t="s">
        <v>221</v>
      </c>
      <c r="D24" s="132" t="s">
        <v>290</v>
      </c>
      <c r="E24" s="133" t="s">
        <v>289</v>
      </c>
      <c r="G24" s="168"/>
    </row>
    <row r="25" spans="1:8" ht="20.100000000000001" customHeight="1" thickBot="1" x14ac:dyDescent="0.25">
      <c r="A25" s="130" t="s">
        <v>274</v>
      </c>
      <c r="B25" s="134">
        <v>1</v>
      </c>
      <c r="C25" s="134">
        <v>2</v>
      </c>
      <c r="D25" s="134">
        <v>3</v>
      </c>
      <c r="E25" s="135">
        <v>4</v>
      </c>
    </row>
    <row r="26" spans="1:8" ht="20.100000000000001" customHeight="1" x14ac:dyDescent="0.2">
      <c r="A26" s="180" t="s">
        <v>276</v>
      </c>
      <c r="B26" s="188" t="s">
        <v>253</v>
      </c>
      <c r="C26" s="188" t="s">
        <v>254</v>
      </c>
      <c r="D26" s="188" t="s">
        <v>255</v>
      </c>
      <c r="E26" s="194" t="s">
        <v>256</v>
      </c>
      <c r="F26" s="178" t="s">
        <v>385</v>
      </c>
    </row>
    <row r="27" spans="1:8" ht="20.100000000000001" customHeight="1" thickBot="1" x14ac:dyDescent="0.25">
      <c r="A27" s="181"/>
      <c r="B27" s="189"/>
      <c r="C27" s="189"/>
      <c r="D27" s="189"/>
      <c r="E27" s="195"/>
      <c r="F27" s="179"/>
    </row>
    <row r="28" spans="1:8" ht="20.100000000000001" customHeight="1" thickBot="1" x14ac:dyDescent="0.25">
      <c r="A28" s="181"/>
      <c r="B28" s="189"/>
      <c r="C28" s="189"/>
      <c r="D28" s="189"/>
      <c r="E28" s="195"/>
      <c r="F28" s="138">
        <v>4</v>
      </c>
      <c r="H28" s="16"/>
    </row>
    <row r="29" spans="1:8" ht="20.100000000000001" customHeight="1" thickBot="1" x14ac:dyDescent="0.25">
      <c r="A29" s="131" t="s">
        <v>273</v>
      </c>
      <c r="B29" s="136">
        <v>0</v>
      </c>
      <c r="C29" s="136">
        <v>0</v>
      </c>
      <c r="D29" s="136">
        <v>0</v>
      </c>
      <c r="E29" s="137">
        <v>0</v>
      </c>
      <c r="F29" s="145">
        <f>F28*MAX(B$25*B29,C$25*C29,D$25*D29,E$25*E29)</f>
        <v>0</v>
      </c>
    </row>
    <row r="30" spans="1:8" ht="20.100000000000001" customHeight="1" x14ac:dyDescent="0.2">
      <c r="A30" s="180" t="s">
        <v>277</v>
      </c>
      <c r="B30" s="182" t="s">
        <v>223</v>
      </c>
      <c r="C30" s="182" t="s">
        <v>257</v>
      </c>
      <c r="D30" s="182" t="s">
        <v>258</v>
      </c>
      <c r="E30" s="184" t="s">
        <v>259</v>
      </c>
      <c r="F30" s="178" t="s">
        <v>385</v>
      </c>
    </row>
    <row r="31" spans="1:8" ht="20.100000000000001" customHeight="1" thickBot="1" x14ac:dyDescent="0.25">
      <c r="A31" s="181"/>
      <c r="B31" s="196"/>
      <c r="C31" s="196"/>
      <c r="D31" s="196"/>
      <c r="E31" s="197"/>
      <c r="F31" s="179"/>
    </row>
    <row r="32" spans="1:8" ht="20.100000000000001" customHeight="1" thickBot="1" x14ac:dyDescent="0.25">
      <c r="A32" s="181"/>
      <c r="B32" s="196"/>
      <c r="C32" s="196"/>
      <c r="D32" s="196"/>
      <c r="E32" s="197"/>
      <c r="F32" s="138">
        <v>3</v>
      </c>
      <c r="H32" s="16"/>
    </row>
    <row r="33" spans="1:8" ht="20.100000000000001" customHeight="1" thickBot="1" x14ac:dyDescent="0.25">
      <c r="A33" s="131" t="s">
        <v>273</v>
      </c>
      <c r="B33" s="136">
        <v>0</v>
      </c>
      <c r="C33" s="136">
        <v>0</v>
      </c>
      <c r="D33" s="136">
        <v>0</v>
      </c>
      <c r="E33" s="137">
        <v>0</v>
      </c>
      <c r="F33" s="145">
        <f>F32*MAX(B$25*B33,C$25*C33,D$25*D33,E$25*E33)</f>
        <v>0</v>
      </c>
    </row>
    <row r="34" spans="1:8" ht="20.100000000000001" customHeight="1" x14ac:dyDescent="0.2">
      <c r="A34" s="180" t="s">
        <v>294</v>
      </c>
      <c r="B34" s="188" t="s">
        <v>260</v>
      </c>
      <c r="C34" s="188" t="s">
        <v>261</v>
      </c>
      <c r="D34" s="188" t="s">
        <v>262</v>
      </c>
      <c r="E34" s="194" t="s">
        <v>263</v>
      </c>
      <c r="F34" s="178" t="s">
        <v>385</v>
      </c>
    </row>
    <row r="35" spans="1:8" ht="20.100000000000001" customHeight="1" thickBot="1" x14ac:dyDescent="0.25">
      <c r="A35" s="181"/>
      <c r="B35" s="189"/>
      <c r="C35" s="189"/>
      <c r="D35" s="189"/>
      <c r="E35" s="195"/>
      <c r="F35" s="179"/>
    </row>
    <row r="36" spans="1:8" ht="20.100000000000001" customHeight="1" thickBot="1" x14ac:dyDescent="0.25">
      <c r="A36" s="181"/>
      <c r="B36" s="189"/>
      <c r="C36" s="189"/>
      <c r="D36" s="189"/>
      <c r="E36" s="195"/>
      <c r="F36" s="138">
        <v>1</v>
      </c>
      <c r="H36" s="16"/>
    </row>
    <row r="37" spans="1:8" ht="20.100000000000001" customHeight="1" thickBot="1" x14ac:dyDescent="0.25">
      <c r="A37" s="131" t="s">
        <v>273</v>
      </c>
      <c r="B37" s="136">
        <v>0</v>
      </c>
      <c r="C37" s="136">
        <v>0</v>
      </c>
      <c r="D37" s="136">
        <v>0</v>
      </c>
      <c r="E37" s="137">
        <v>0</v>
      </c>
      <c r="F37" s="145">
        <f>F36*MAX(B$25*B37,C$25*C37,D$25*D37,E$25*E37)</f>
        <v>0</v>
      </c>
    </row>
    <row r="38" spans="1:8" ht="20.100000000000001" customHeight="1" x14ac:dyDescent="0.2">
      <c r="A38" s="180" t="s">
        <v>278</v>
      </c>
      <c r="B38" s="188" t="s">
        <v>225</v>
      </c>
      <c r="C38" s="188" t="s">
        <v>226</v>
      </c>
      <c r="D38" s="188" t="s">
        <v>224</v>
      </c>
      <c r="E38" s="194" t="s">
        <v>264</v>
      </c>
      <c r="F38" s="178" t="s">
        <v>385</v>
      </c>
    </row>
    <row r="39" spans="1:8" ht="20.100000000000001" customHeight="1" thickBot="1" x14ac:dyDescent="0.25">
      <c r="A39" s="181"/>
      <c r="B39" s="189"/>
      <c r="C39" s="189"/>
      <c r="D39" s="189"/>
      <c r="E39" s="195"/>
      <c r="F39" s="179"/>
    </row>
    <row r="40" spans="1:8" ht="20.100000000000001" customHeight="1" thickBot="1" x14ac:dyDescent="0.25">
      <c r="A40" s="181"/>
      <c r="B40" s="189"/>
      <c r="C40" s="189"/>
      <c r="D40" s="189"/>
      <c r="E40" s="195"/>
      <c r="F40" s="138">
        <v>1</v>
      </c>
      <c r="H40" s="16"/>
    </row>
    <row r="41" spans="1:8" ht="20.100000000000001" customHeight="1" thickBot="1" x14ac:dyDescent="0.25">
      <c r="A41" s="131" t="s">
        <v>273</v>
      </c>
      <c r="B41" s="136">
        <v>0</v>
      </c>
      <c r="C41" s="136">
        <v>0</v>
      </c>
      <c r="D41" s="136">
        <v>0</v>
      </c>
      <c r="E41" s="137">
        <v>0</v>
      </c>
      <c r="F41" s="145">
        <f>F40*MAX(B$25*B41,C$25*C41,D$25*D41,E$25*E41)</f>
        <v>0</v>
      </c>
    </row>
    <row r="42" spans="1:8" ht="20.100000000000001" customHeight="1" x14ac:dyDescent="0.2">
      <c r="A42" s="180" t="s">
        <v>279</v>
      </c>
      <c r="B42" s="188" t="s">
        <v>235</v>
      </c>
      <c r="C42" s="188" t="s">
        <v>234</v>
      </c>
      <c r="D42" s="188" t="s">
        <v>233</v>
      </c>
      <c r="E42" s="194" t="s">
        <v>265</v>
      </c>
      <c r="F42" s="178" t="s">
        <v>385</v>
      </c>
    </row>
    <row r="43" spans="1:8" ht="20.100000000000001" customHeight="1" thickBot="1" x14ac:dyDescent="0.25">
      <c r="A43" s="181"/>
      <c r="B43" s="189"/>
      <c r="C43" s="189"/>
      <c r="D43" s="189"/>
      <c r="E43" s="195"/>
      <c r="F43" s="179"/>
    </row>
    <row r="44" spans="1:8" ht="20.100000000000001" customHeight="1" thickBot="1" x14ac:dyDescent="0.25">
      <c r="A44" s="181"/>
      <c r="B44" s="189"/>
      <c r="C44" s="189"/>
      <c r="D44" s="189"/>
      <c r="E44" s="195"/>
      <c r="F44" s="138">
        <v>1</v>
      </c>
      <c r="H44" s="16"/>
    </row>
    <row r="45" spans="1:8" ht="20.100000000000001" customHeight="1" thickBot="1" x14ac:dyDescent="0.25">
      <c r="A45" s="131" t="s">
        <v>273</v>
      </c>
      <c r="B45" s="136">
        <v>0</v>
      </c>
      <c r="C45" s="136">
        <v>0</v>
      </c>
      <c r="D45" s="136">
        <v>0</v>
      </c>
      <c r="E45" s="137">
        <v>0</v>
      </c>
      <c r="F45" s="145">
        <f>F44*MAX(B$25*B45,C$25*C45,D$25*D45,E$25*E45)</f>
        <v>0</v>
      </c>
    </row>
    <row r="46" spans="1:8" ht="20.100000000000001" customHeight="1" x14ac:dyDescent="0.2">
      <c r="A46" s="180" t="s">
        <v>280</v>
      </c>
      <c r="B46" s="188" t="s">
        <v>227</v>
      </c>
      <c r="C46" s="188" t="s">
        <v>228</v>
      </c>
      <c r="D46" s="188" t="s">
        <v>229</v>
      </c>
      <c r="E46" s="194" t="s">
        <v>266</v>
      </c>
      <c r="F46" s="178" t="s">
        <v>385</v>
      </c>
    </row>
    <row r="47" spans="1:8" ht="20.100000000000001" customHeight="1" thickBot="1" x14ac:dyDescent="0.25">
      <c r="A47" s="181"/>
      <c r="B47" s="189"/>
      <c r="C47" s="189"/>
      <c r="D47" s="189"/>
      <c r="E47" s="195"/>
      <c r="F47" s="179"/>
    </row>
    <row r="48" spans="1:8" ht="20.100000000000001" customHeight="1" thickBot="1" x14ac:dyDescent="0.25">
      <c r="A48" s="181"/>
      <c r="B48" s="189"/>
      <c r="C48" s="189"/>
      <c r="D48" s="189"/>
      <c r="E48" s="195"/>
      <c r="F48" s="138">
        <v>1</v>
      </c>
      <c r="H48" s="16"/>
    </row>
    <row r="49" spans="1:8" ht="20.100000000000001" customHeight="1" thickBot="1" x14ac:dyDescent="0.25">
      <c r="A49" s="131" t="s">
        <v>273</v>
      </c>
      <c r="B49" s="136">
        <v>0</v>
      </c>
      <c r="C49" s="136">
        <v>0</v>
      </c>
      <c r="D49" s="136">
        <v>0</v>
      </c>
      <c r="E49" s="137">
        <v>0</v>
      </c>
      <c r="F49" s="145">
        <f>F48*MAX(B$25*B49,C$25*C49,D$25*D49,E$25*E49)</f>
        <v>0</v>
      </c>
    </row>
    <row r="50" spans="1:8" ht="20.100000000000001" customHeight="1" x14ac:dyDescent="0.2">
      <c r="A50" s="180" t="s">
        <v>281</v>
      </c>
      <c r="B50" s="188" t="s">
        <v>232</v>
      </c>
      <c r="C50" s="188" t="s">
        <v>231</v>
      </c>
      <c r="D50" s="188" t="s">
        <v>230</v>
      </c>
      <c r="E50" s="194" t="s">
        <v>267</v>
      </c>
      <c r="F50" s="178" t="s">
        <v>385</v>
      </c>
    </row>
    <row r="51" spans="1:8" ht="20.100000000000001" customHeight="1" thickBot="1" x14ac:dyDescent="0.25">
      <c r="A51" s="181"/>
      <c r="B51" s="189"/>
      <c r="C51" s="189"/>
      <c r="D51" s="189"/>
      <c r="E51" s="195"/>
      <c r="F51" s="179"/>
    </row>
    <row r="52" spans="1:8" ht="20.100000000000001" customHeight="1" thickBot="1" x14ac:dyDescent="0.25">
      <c r="A52" s="181"/>
      <c r="B52" s="189"/>
      <c r="C52" s="189"/>
      <c r="D52" s="189"/>
      <c r="E52" s="195"/>
      <c r="F52" s="138">
        <v>1</v>
      </c>
      <c r="H52" s="16"/>
    </row>
    <row r="53" spans="1:8" ht="20.100000000000001" customHeight="1" thickBot="1" x14ac:dyDescent="0.25">
      <c r="A53" s="131" t="s">
        <v>273</v>
      </c>
      <c r="B53" s="136">
        <v>0</v>
      </c>
      <c r="C53" s="136">
        <v>0</v>
      </c>
      <c r="D53" s="136">
        <v>0</v>
      </c>
      <c r="E53" s="137">
        <v>0</v>
      </c>
      <c r="F53" s="145">
        <f>F52*MAX(B$25*B53,C$25*C53,D$25*D53,E$25*E53)</f>
        <v>0</v>
      </c>
    </row>
    <row r="54" spans="1:8" ht="20.100000000000001" customHeight="1" x14ac:dyDescent="0.2">
      <c r="A54" s="180" t="s">
        <v>282</v>
      </c>
      <c r="B54" s="188" t="s">
        <v>239</v>
      </c>
      <c r="C54" s="188" t="s">
        <v>238</v>
      </c>
      <c r="D54" s="188" t="s">
        <v>237</v>
      </c>
      <c r="E54" s="194" t="s">
        <v>236</v>
      </c>
      <c r="F54" s="178" t="s">
        <v>385</v>
      </c>
    </row>
    <row r="55" spans="1:8" ht="20.100000000000001" customHeight="1" thickBot="1" x14ac:dyDescent="0.25">
      <c r="A55" s="181"/>
      <c r="B55" s="189"/>
      <c r="C55" s="189"/>
      <c r="D55" s="189"/>
      <c r="E55" s="195"/>
      <c r="F55" s="179"/>
    </row>
    <row r="56" spans="1:8" ht="20.100000000000001" customHeight="1" thickBot="1" x14ac:dyDescent="0.25">
      <c r="A56" s="181"/>
      <c r="B56" s="189"/>
      <c r="C56" s="189"/>
      <c r="D56" s="189"/>
      <c r="E56" s="195"/>
      <c r="F56" s="138">
        <v>2</v>
      </c>
      <c r="H56" s="16"/>
    </row>
    <row r="57" spans="1:8" ht="20.100000000000001" customHeight="1" thickBot="1" x14ac:dyDescent="0.25">
      <c r="A57" s="131" t="s">
        <v>273</v>
      </c>
      <c r="B57" s="136">
        <v>0</v>
      </c>
      <c r="C57" s="136">
        <v>0</v>
      </c>
      <c r="D57" s="136">
        <v>0</v>
      </c>
      <c r="E57" s="137">
        <v>0</v>
      </c>
      <c r="F57" s="145">
        <f>F56*MAX(B$25*B57,C$25*C57,D$25*D57,E$25*E57)</f>
        <v>0</v>
      </c>
    </row>
    <row r="58" spans="1:8" ht="20.100000000000001" customHeight="1" x14ac:dyDescent="0.2">
      <c r="A58" s="180" t="s">
        <v>322</v>
      </c>
      <c r="B58" s="188" t="s">
        <v>268</v>
      </c>
      <c r="C58" s="188" t="s">
        <v>269</v>
      </c>
      <c r="D58" s="188" t="s">
        <v>270</v>
      </c>
      <c r="E58" s="194" t="s">
        <v>271</v>
      </c>
      <c r="F58" s="178" t="s">
        <v>385</v>
      </c>
    </row>
    <row r="59" spans="1:8" ht="20.100000000000001" customHeight="1" thickBot="1" x14ac:dyDescent="0.25">
      <c r="A59" s="181"/>
      <c r="B59" s="189"/>
      <c r="C59" s="189"/>
      <c r="D59" s="189"/>
      <c r="E59" s="195"/>
      <c r="F59" s="179"/>
    </row>
    <row r="60" spans="1:8" ht="20.100000000000001" customHeight="1" thickBot="1" x14ac:dyDescent="0.25">
      <c r="A60" s="181"/>
      <c r="B60" s="189"/>
      <c r="C60" s="189"/>
      <c r="D60" s="189"/>
      <c r="E60" s="195"/>
      <c r="F60" s="138">
        <v>2</v>
      </c>
      <c r="H60" s="16"/>
    </row>
    <row r="61" spans="1:8" ht="20.100000000000001" customHeight="1" thickBot="1" x14ac:dyDescent="0.25">
      <c r="A61" s="131" t="s">
        <v>273</v>
      </c>
      <c r="B61" s="136">
        <v>0</v>
      </c>
      <c r="C61" s="136">
        <v>0</v>
      </c>
      <c r="D61" s="136">
        <v>0</v>
      </c>
      <c r="E61" s="137">
        <v>0</v>
      </c>
      <c r="F61" s="145">
        <f>F60*MAX(B$25*B61,C$25*C61,D$25*D61,E$25*E61)</f>
        <v>0</v>
      </c>
    </row>
    <row r="62" spans="1:8" ht="20.100000000000001" customHeight="1" x14ac:dyDescent="0.2">
      <c r="A62" s="180" t="s">
        <v>283</v>
      </c>
      <c r="B62" s="188" t="s">
        <v>243</v>
      </c>
      <c r="C62" s="188" t="s">
        <v>242</v>
      </c>
      <c r="D62" s="188" t="s">
        <v>241</v>
      </c>
      <c r="E62" s="194" t="s">
        <v>240</v>
      </c>
      <c r="F62" s="178" t="s">
        <v>385</v>
      </c>
    </row>
    <row r="63" spans="1:8" ht="20.100000000000001" customHeight="1" thickBot="1" x14ac:dyDescent="0.25">
      <c r="A63" s="181"/>
      <c r="B63" s="189"/>
      <c r="C63" s="189"/>
      <c r="D63" s="189"/>
      <c r="E63" s="195"/>
      <c r="F63" s="179"/>
    </row>
    <row r="64" spans="1:8" ht="20.100000000000001" customHeight="1" thickBot="1" x14ac:dyDescent="0.25">
      <c r="A64" s="181"/>
      <c r="B64" s="189"/>
      <c r="C64" s="189"/>
      <c r="D64" s="189"/>
      <c r="E64" s="195"/>
      <c r="F64" s="138">
        <v>2</v>
      </c>
      <c r="H64" s="16"/>
    </row>
    <row r="65" spans="1:8" ht="20.100000000000001" customHeight="1" thickBot="1" x14ac:dyDescent="0.25">
      <c r="A65" s="131" t="s">
        <v>273</v>
      </c>
      <c r="B65" s="136">
        <v>0</v>
      </c>
      <c r="C65" s="136">
        <v>0</v>
      </c>
      <c r="D65" s="136">
        <v>0</v>
      </c>
      <c r="E65" s="137">
        <v>0</v>
      </c>
      <c r="F65" s="145">
        <f>F64*MAX(B$25*B65,C$25*C65,D$25*D65,E$25*E65)</f>
        <v>0</v>
      </c>
    </row>
    <row r="66" spans="1:8" ht="20.100000000000001" customHeight="1" x14ac:dyDescent="0.2">
      <c r="A66" s="180" t="s">
        <v>295</v>
      </c>
      <c r="B66" s="188" t="s">
        <v>244</v>
      </c>
      <c r="C66" s="188" t="s">
        <v>247</v>
      </c>
      <c r="D66" s="188" t="s">
        <v>246</v>
      </c>
      <c r="E66" s="194" t="s">
        <v>245</v>
      </c>
      <c r="F66" s="178" t="s">
        <v>385</v>
      </c>
    </row>
    <row r="67" spans="1:8" ht="20.100000000000001" customHeight="1" thickBot="1" x14ac:dyDescent="0.25">
      <c r="A67" s="181"/>
      <c r="B67" s="189"/>
      <c r="C67" s="189"/>
      <c r="D67" s="189"/>
      <c r="E67" s="195"/>
      <c r="F67" s="179"/>
    </row>
    <row r="68" spans="1:8" ht="20.100000000000001" customHeight="1" thickBot="1" x14ac:dyDescent="0.25">
      <c r="A68" s="181"/>
      <c r="B68" s="189"/>
      <c r="C68" s="189"/>
      <c r="D68" s="189"/>
      <c r="E68" s="195"/>
      <c r="F68" s="138">
        <v>3</v>
      </c>
      <c r="H68" s="16"/>
    </row>
    <row r="69" spans="1:8" ht="20.100000000000001" customHeight="1" thickBot="1" x14ac:dyDescent="0.25">
      <c r="A69" s="131" t="s">
        <v>273</v>
      </c>
      <c r="B69" s="136">
        <v>0</v>
      </c>
      <c r="C69" s="136">
        <v>0</v>
      </c>
      <c r="D69" s="136">
        <v>0</v>
      </c>
      <c r="E69" s="137">
        <v>0</v>
      </c>
      <c r="F69" s="145">
        <f>F68*MAX(B$25*B69,C$25*C69,D$25*D69,E$25*E69)</f>
        <v>0</v>
      </c>
    </row>
    <row r="70" spans="1:8" ht="20.100000000000001" customHeight="1" x14ac:dyDescent="0.2">
      <c r="A70" s="180" t="s">
        <v>284</v>
      </c>
      <c r="B70" s="182" t="s">
        <v>251</v>
      </c>
      <c r="C70" s="182" t="s">
        <v>250</v>
      </c>
      <c r="D70" s="182" t="s">
        <v>249</v>
      </c>
      <c r="E70" s="184" t="s">
        <v>248</v>
      </c>
      <c r="F70" s="178" t="s">
        <v>385</v>
      </c>
    </row>
    <row r="71" spans="1:8" ht="20.100000000000001" customHeight="1" thickBot="1" x14ac:dyDescent="0.25">
      <c r="A71" s="181"/>
      <c r="B71" s="183"/>
      <c r="C71" s="183"/>
      <c r="D71" s="183"/>
      <c r="E71" s="185"/>
      <c r="F71" s="179"/>
    </row>
    <row r="72" spans="1:8" ht="20.100000000000001" customHeight="1" thickBot="1" x14ac:dyDescent="0.25">
      <c r="A72" s="181"/>
      <c r="B72" s="183"/>
      <c r="C72" s="183"/>
      <c r="D72" s="183"/>
      <c r="E72" s="185"/>
      <c r="F72" s="138">
        <v>3</v>
      </c>
      <c r="H72" s="16"/>
    </row>
    <row r="73" spans="1:8" ht="20.100000000000001" customHeight="1" thickBot="1" x14ac:dyDescent="0.25">
      <c r="A73" s="131" t="s">
        <v>273</v>
      </c>
      <c r="B73" s="136">
        <v>0</v>
      </c>
      <c r="C73" s="136">
        <v>0</v>
      </c>
      <c r="D73" s="136">
        <v>0</v>
      </c>
      <c r="E73" s="137">
        <v>0</v>
      </c>
      <c r="F73" s="145">
        <f>F72*MAX(B$25*B73,C$25*C73,D$25*D73,E$25*E73)</f>
        <v>0</v>
      </c>
      <c r="H73" s="16"/>
    </row>
    <row r="74" spans="1:8" ht="18" customHeight="1" thickBot="1" x14ac:dyDescent="0.25">
      <c r="A74" s="125"/>
      <c r="B74" s="125"/>
      <c r="C74" s="125"/>
      <c r="D74" s="125"/>
      <c r="E74" s="127" t="s">
        <v>272</v>
      </c>
      <c r="F74" s="146">
        <f>F73+F69+F65+F61+F57+F53+F49+F45+F41+F37+F33+F29</f>
        <v>0</v>
      </c>
    </row>
    <row r="75" spans="1:8" ht="18" customHeight="1" thickBot="1" x14ac:dyDescent="0.25">
      <c r="E75" s="128" t="s">
        <v>285</v>
      </c>
      <c r="F75" s="146">
        <f>(F72+F68+F64+F60+F56+F52+F48+F44+F40+F36+F32+F28)*4</f>
        <v>96</v>
      </c>
      <c r="G75" s="170"/>
    </row>
    <row r="76" spans="1:8" ht="18" customHeight="1" thickBot="1" x14ac:dyDescent="0.25">
      <c r="E76" s="128" t="s">
        <v>296</v>
      </c>
      <c r="F76" s="147">
        <f>F74/F75</f>
        <v>0</v>
      </c>
    </row>
    <row r="77" spans="1:8" s="121" customFormat="1" ht="18" customHeight="1" x14ac:dyDescent="0.2">
      <c r="A77" s="139" t="s">
        <v>288</v>
      </c>
      <c r="B77" s="139"/>
      <c r="C77" s="139"/>
      <c r="D77" s="125"/>
      <c r="E77" s="125"/>
      <c r="F77" s="126"/>
      <c r="G77" s="169"/>
    </row>
    <row r="78" spans="1:8" s="121" customFormat="1" ht="18" customHeight="1" x14ac:dyDescent="0.2">
      <c r="A78" s="140" t="s">
        <v>286</v>
      </c>
      <c r="B78" s="140"/>
      <c r="C78" s="140"/>
      <c r="D78" s="125"/>
      <c r="E78" s="125"/>
      <c r="F78" s="126"/>
      <c r="G78" s="169"/>
    </row>
    <row r="79" spans="1:8" s="121" customFormat="1" ht="18" customHeight="1" x14ac:dyDescent="0.2">
      <c r="A79" s="141" t="s">
        <v>287</v>
      </c>
      <c r="B79" s="141"/>
      <c r="C79" s="141"/>
      <c r="D79" s="125"/>
      <c r="E79" s="125"/>
      <c r="F79" s="126"/>
      <c r="G79" s="169"/>
    </row>
    <row r="80" spans="1:8" s="121" customFormat="1" ht="18" customHeight="1" x14ac:dyDescent="0.2">
      <c r="A80" s="148" t="s">
        <v>297</v>
      </c>
      <c r="B80" s="148"/>
      <c r="C80" s="148"/>
      <c r="D80" s="125"/>
      <c r="E80" s="125"/>
      <c r="F80" s="126"/>
      <c r="G80" s="169"/>
    </row>
  </sheetData>
  <mergeCells count="77">
    <mergeCell ref="E26:E28"/>
    <mergeCell ref="B5:C5"/>
    <mergeCell ref="E5:F5"/>
    <mergeCell ref="B4:F4"/>
    <mergeCell ref="A3:C3"/>
    <mergeCell ref="A26:A28"/>
    <mergeCell ref="B26:B28"/>
    <mergeCell ref="C26:C28"/>
    <mergeCell ref="D26:D28"/>
    <mergeCell ref="B7:C7"/>
    <mergeCell ref="F26:F27"/>
    <mergeCell ref="A34:A36"/>
    <mergeCell ref="B34:B36"/>
    <mergeCell ref="C34:C36"/>
    <mergeCell ref="D34:D36"/>
    <mergeCell ref="E34:E36"/>
    <mergeCell ref="A30:A32"/>
    <mergeCell ref="B30:B32"/>
    <mergeCell ref="C30:C32"/>
    <mergeCell ref="D30:D32"/>
    <mergeCell ref="E30:E32"/>
    <mergeCell ref="A46:A48"/>
    <mergeCell ref="B46:B48"/>
    <mergeCell ref="C46:C48"/>
    <mergeCell ref="D46:D48"/>
    <mergeCell ref="E46:E48"/>
    <mergeCell ref="A38:A40"/>
    <mergeCell ref="B38:B40"/>
    <mergeCell ref="C38:C40"/>
    <mergeCell ref="D38:D40"/>
    <mergeCell ref="E38:E40"/>
    <mergeCell ref="A42:A44"/>
    <mergeCell ref="B42:B44"/>
    <mergeCell ref="C42:C44"/>
    <mergeCell ref="D42:D44"/>
    <mergeCell ref="E42:E44"/>
    <mergeCell ref="A50:A52"/>
    <mergeCell ref="B50:B52"/>
    <mergeCell ref="C50:C52"/>
    <mergeCell ref="D50:D52"/>
    <mergeCell ref="E50:E52"/>
    <mergeCell ref="A58:A60"/>
    <mergeCell ref="B58:B60"/>
    <mergeCell ref="C58:C60"/>
    <mergeCell ref="D58:D60"/>
    <mergeCell ref="E58:E60"/>
    <mergeCell ref="A54:A56"/>
    <mergeCell ref="B54:B56"/>
    <mergeCell ref="C54:C56"/>
    <mergeCell ref="D54:D56"/>
    <mergeCell ref="E54:E56"/>
    <mergeCell ref="A66:A68"/>
    <mergeCell ref="B66:B68"/>
    <mergeCell ref="C66:C68"/>
    <mergeCell ref="D66:D68"/>
    <mergeCell ref="E66:E68"/>
    <mergeCell ref="A62:A64"/>
    <mergeCell ref="B62:B64"/>
    <mergeCell ref="C62:C64"/>
    <mergeCell ref="D62:D64"/>
    <mergeCell ref="E62:E64"/>
    <mergeCell ref="A70:A72"/>
    <mergeCell ref="B70:B72"/>
    <mergeCell ref="C70:C72"/>
    <mergeCell ref="D70:D72"/>
    <mergeCell ref="E70:E72"/>
    <mergeCell ref="F30:F31"/>
    <mergeCell ref="F34:F35"/>
    <mergeCell ref="F38:F39"/>
    <mergeCell ref="F42:F43"/>
    <mergeCell ref="F46:F47"/>
    <mergeCell ref="F70:F71"/>
    <mergeCell ref="F50:F51"/>
    <mergeCell ref="F54:F55"/>
    <mergeCell ref="F58:F59"/>
    <mergeCell ref="F62:F63"/>
    <mergeCell ref="F66:F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E88" sqref="E88"/>
    </sheetView>
  </sheetViews>
  <sheetFormatPr defaultRowHeight="12.75" x14ac:dyDescent="0.2"/>
  <cols>
    <col min="1" max="1" width="24" style="122" customWidth="1"/>
    <col min="2" max="5" width="30.7109375" style="122" customWidth="1"/>
    <col min="6" max="6" width="13.140625" style="123" customWidth="1"/>
    <col min="7" max="7" width="9.140625" style="169"/>
  </cols>
  <sheetData>
    <row r="1" spans="1:6" ht="20.100000000000001" customHeight="1" x14ac:dyDescent="0.2">
      <c r="A1" s="166" t="s">
        <v>222</v>
      </c>
      <c r="B1" s="125"/>
    </row>
    <row r="2" spans="1:6" ht="20.100000000000001" customHeight="1" x14ac:dyDescent="0.2">
      <c r="A2" s="125"/>
      <c r="B2" s="125"/>
    </row>
    <row r="3" spans="1:6" ht="20.100000000000001" customHeight="1" x14ac:dyDescent="0.2">
      <c r="A3" s="167" t="s">
        <v>384</v>
      </c>
      <c r="B3" s="167"/>
      <c r="C3" s="150"/>
      <c r="D3" s="124"/>
      <c r="E3" s="124"/>
    </row>
    <row r="4" spans="1:6" ht="24.95" customHeight="1" x14ac:dyDescent="0.2">
      <c r="A4" s="143" t="s">
        <v>292</v>
      </c>
      <c r="B4" s="199"/>
      <c r="C4" s="199"/>
      <c r="D4" s="199"/>
      <c r="E4" s="199"/>
      <c r="F4" s="199"/>
    </row>
    <row r="5" spans="1:6" ht="24.95" customHeight="1" x14ac:dyDescent="0.2">
      <c r="A5" s="143" t="s">
        <v>252</v>
      </c>
      <c r="B5" s="199"/>
      <c r="C5" s="199"/>
      <c r="D5" s="143" t="s">
        <v>275</v>
      </c>
      <c r="E5" s="200"/>
      <c r="F5" s="200"/>
    </row>
    <row r="6" spans="1:6" ht="20.100000000000001" customHeight="1" x14ac:dyDescent="0.2">
      <c r="A6" s="143"/>
      <c r="B6" s="144"/>
      <c r="C6" s="144"/>
      <c r="D6" s="142"/>
      <c r="E6" s="144"/>
      <c r="F6" s="144"/>
    </row>
    <row r="7" spans="1:6" ht="20.100000000000001" customHeight="1" thickBot="1" x14ac:dyDescent="0.25">
      <c r="A7" s="143"/>
      <c r="B7" s="201" t="s">
        <v>377</v>
      </c>
      <c r="C7" s="201"/>
      <c r="D7" s="201"/>
      <c r="E7" s="144"/>
      <c r="F7" s="144"/>
    </row>
    <row r="8" spans="1:6" ht="20.100000000000001" customHeight="1" thickBot="1" x14ac:dyDescent="0.25">
      <c r="A8" s="143"/>
      <c r="B8" s="212" t="s">
        <v>293</v>
      </c>
      <c r="C8" s="213"/>
      <c r="D8" s="157" t="s">
        <v>26</v>
      </c>
      <c r="E8" s="144"/>
      <c r="F8" s="144"/>
    </row>
    <row r="9" spans="1:6" ht="20.100000000000001" customHeight="1" x14ac:dyDescent="0.2">
      <c r="A9" s="143"/>
      <c r="B9" s="208" t="str">
        <f>A29</f>
        <v>1. Knowledge of Standard 189.1</v>
      </c>
      <c r="C9" s="209"/>
      <c r="D9" s="158">
        <f>F32</f>
        <v>0</v>
      </c>
      <c r="E9" s="144"/>
      <c r="F9" s="144"/>
    </row>
    <row r="10" spans="1:6" ht="20.100000000000001" customHeight="1" x14ac:dyDescent="0.2">
      <c r="A10" s="143"/>
      <c r="B10" s="210" t="str">
        <f>A33</f>
        <v>2. Compliance Paths</v>
      </c>
      <c r="C10" s="211"/>
      <c r="D10" s="159">
        <f>F36</f>
        <v>0</v>
      </c>
      <c r="E10" s="144"/>
      <c r="F10" s="144"/>
    </row>
    <row r="11" spans="1:6" ht="20.100000000000001" customHeight="1" x14ac:dyDescent="0.2">
      <c r="A11" s="143"/>
      <c r="B11" s="210" t="str">
        <f>A37</f>
        <v>3. Sustainable Site: Mandatory Options</v>
      </c>
      <c r="C11" s="211"/>
      <c r="D11" s="159">
        <f>F40</f>
        <v>0</v>
      </c>
      <c r="E11" s="149"/>
      <c r="F11" s="144"/>
    </row>
    <row r="12" spans="1:6" ht="20.100000000000001" customHeight="1" x14ac:dyDescent="0.2">
      <c r="A12" s="143"/>
      <c r="B12" s="210" t="str">
        <f>A41</f>
        <v>4. Sustainable Site:  Other Options</v>
      </c>
      <c r="C12" s="211"/>
      <c r="D12" s="159">
        <f>F44</f>
        <v>0</v>
      </c>
      <c r="E12" s="144"/>
      <c r="F12" s="144"/>
    </row>
    <row r="13" spans="1:6" ht="20.100000000000001" customHeight="1" x14ac:dyDescent="0.2">
      <c r="A13" s="143"/>
      <c r="B13" s="210" t="str">
        <f>A45</f>
        <v>5. Water Use Efficiency: Mandatory Options</v>
      </c>
      <c r="C13" s="211"/>
      <c r="D13" s="159">
        <f>F48</f>
        <v>0</v>
      </c>
      <c r="E13" s="144"/>
      <c r="F13" s="144"/>
    </row>
    <row r="14" spans="1:6" ht="20.100000000000001" customHeight="1" x14ac:dyDescent="0.2">
      <c r="A14" s="143"/>
      <c r="B14" s="210" t="str">
        <f>A49</f>
        <v>6. Water Use Efficiency:  Other Options</v>
      </c>
      <c r="C14" s="211"/>
      <c r="D14" s="159">
        <f>F52</f>
        <v>0</v>
      </c>
      <c r="E14" s="144"/>
      <c r="F14" s="144"/>
    </row>
    <row r="15" spans="1:6" ht="20.100000000000001" customHeight="1" x14ac:dyDescent="0.2">
      <c r="A15" s="143"/>
      <c r="B15" s="210" t="str">
        <f>A53</f>
        <v>7. Energy Efficiency: Mandatory Options</v>
      </c>
      <c r="C15" s="211"/>
      <c r="D15" s="159">
        <f>F56</f>
        <v>0</v>
      </c>
      <c r="E15" s="144"/>
      <c r="F15" s="144"/>
    </row>
    <row r="16" spans="1:6" ht="20.100000000000001" customHeight="1" x14ac:dyDescent="0.2">
      <c r="A16" s="143"/>
      <c r="B16" s="210" t="str">
        <f>A57</f>
        <v>8. Energy Efficiency:  Other Options</v>
      </c>
      <c r="C16" s="211"/>
      <c r="D16" s="159">
        <f>F60</f>
        <v>0</v>
      </c>
      <c r="E16" s="144"/>
      <c r="F16" s="144"/>
    </row>
    <row r="17" spans="1:8" ht="20.100000000000001" customHeight="1" x14ac:dyDescent="0.2">
      <c r="A17" s="143"/>
      <c r="B17" s="210" t="str">
        <f>A61</f>
        <v>9. Indoor Air Quality: Mandatory Options</v>
      </c>
      <c r="C17" s="211"/>
      <c r="D17" s="159">
        <f>F64</f>
        <v>0</v>
      </c>
      <c r="E17" s="144"/>
      <c r="F17" s="144"/>
    </row>
    <row r="18" spans="1:8" ht="20.100000000000001" customHeight="1" x14ac:dyDescent="0.2">
      <c r="A18" s="143"/>
      <c r="B18" s="210" t="str">
        <f>A65</f>
        <v>10. Comfort: Mandatory Options</v>
      </c>
      <c r="C18" s="211"/>
      <c r="D18" s="159">
        <f>F68</f>
        <v>0</v>
      </c>
      <c r="E18" s="144"/>
      <c r="F18" s="144"/>
    </row>
    <row r="19" spans="1:8" ht="20.100000000000001" customHeight="1" x14ac:dyDescent="0.2">
      <c r="A19" s="143"/>
      <c r="B19" s="210" t="str">
        <f>A69</f>
        <v>11. IAQ &amp; Comfort:  Other Options</v>
      </c>
      <c r="C19" s="211"/>
      <c r="D19" s="159">
        <f>F72</f>
        <v>0</v>
      </c>
      <c r="E19" s="144"/>
      <c r="F19" s="144"/>
    </row>
    <row r="20" spans="1:8" ht="20.100000000000001" customHeight="1" x14ac:dyDescent="0.2">
      <c r="A20" s="143"/>
      <c r="B20" s="210" t="str">
        <f>A73</f>
        <v>12. Building Impacts: Mandatory Options</v>
      </c>
      <c r="C20" s="211"/>
      <c r="D20" s="159">
        <f>F76</f>
        <v>0</v>
      </c>
      <c r="E20" s="144"/>
      <c r="F20" s="144"/>
    </row>
    <row r="21" spans="1:8" ht="20.100000000000001" customHeight="1" x14ac:dyDescent="0.2">
      <c r="A21" s="143"/>
      <c r="B21" s="210" t="str">
        <f>A77</f>
        <v>13. Building Impacts:  Other Options</v>
      </c>
      <c r="C21" s="211"/>
      <c r="D21" s="159">
        <f>F80</f>
        <v>0</v>
      </c>
      <c r="E21" s="144"/>
      <c r="F21" s="144"/>
    </row>
    <row r="22" spans="1:8" ht="20.100000000000001" customHeight="1" x14ac:dyDescent="0.2">
      <c r="A22" s="143"/>
      <c r="B22" s="210" t="str">
        <f>A81</f>
        <v>14. Written Communication</v>
      </c>
      <c r="C22" s="211"/>
      <c r="D22" s="159">
        <f>F84</f>
        <v>0</v>
      </c>
      <c r="E22" s="144"/>
      <c r="F22" s="144"/>
    </row>
    <row r="23" spans="1:8" ht="20.100000000000001" customHeight="1" thickBot="1" x14ac:dyDescent="0.25">
      <c r="A23" s="143"/>
      <c r="B23" s="214" t="str">
        <f>A85</f>
        <v>15. Graphical Communication</v>
      </c>
      <c r="C23" s="215"/>
      <c r="D23" s="160">
        <f>F88</f>
        <v>0</v>
      </c>
      <c r="E23" s="144"/>
      <c r="F23" s="144"/>
    </row>
    <row r="24" spans="1:8" ht="20.100000000000001" customHeight="1" thickBot="1" x14ac:dyDescent="0.25">
      <c r="A24" s="143"/>
      <c r="B24" s="212" t="str">
        <f>E89</f>
        <v>Total Score</v>
      </c>
      <c r="C24" s="213"/>
      <c r="D24" s="161">
        <f>F89</f>
        <v>0</v>
      </c>
      <c r="E24" s="144"/>
      <c r="F24" s="144"/>
    </row>
    <row r="25" spans="1:8" ht="20.100000000000001" customHeight="1" thickBot="1" x14ac:dyDescent="0.25">
      <c r="A25" s="143"/>
      <c r="B25" s="212" t="str">
        <f>E91</f>
        <v>Total Score (%)</v>
      </c>
      <c r="C25" s="213"/>
      <c r="D25" s="162">
        <f>F91</f>
        <v>0</v>
      </c>
      <c r="E25" s="144"/>
      <c r="F25" s="144"/>
    </row>
    <row r="26" spans="1:8" ht="20.100000000000001" customHeight="1" thickBot="1" x14ac:dyDescent="0.25">
      <c r="A26" s="124"/>
      <c r="B26" s="124"/>
      <c r="C26" s="124"/>
      <c r="D26" s="123"/>
      <c r="E26"/>
      <c r="F26"/>
    </row>
    <row r="27" spans="1:8" ht="20.100000000000001" customHeight="1" x14ac:dyDescent="0.2">
      <c r="A27" s="129" t="s">
        <v>219</v>
      </c>
      <c r="B27" s="132" t="s">
        <v>220</v>
      </c>
      <c r="C27" s="132" t="s">
        <v>221</v>
      </c>
      <c r="D27" s="132" t="s">
        <v>290</v>
      </c>
      <c r="E27" s="133" t="s">
        <v>289</v>
      </c>
      <c r="G27" s="168"/>
    </row>
    <row r="28" spans="1:8" ht="20.100000000000001" customHeight="1" thickBot="1" x14ac:dyDescent="0.25">
      <c r="A28" s="156" t="s">
        <v>274</v>
      </c>
      <c r="B28" s="154">
        <v>1</v>
      </c>
      <c r="C28" s="154">
        <v>2</v>
      </c>
      <c r="D28" s="154">
        <v>3</v>
      </c>
      <c r="E28" s="155">
        <v>4</v>
      </c>
    </row>
    <row r="29" spans="1:8" ht="20.100000000000001" customHeight="1" x14ac:dyDescent="0.2">
      <c r="A29" s="180" t="s">
        <v>340</v>
      </c>
      <c r="B29" s="188" t="s">
        <v>335</v>
      </c>
      <c r="C29" s="188" t="s">
        <v>334</v>
      </c>
      <c r="D29" s="188" t="s">
        <v>333</v>
      </c>
      <c r="E29" s="194" t="s">
        <v>332</v>
      </c>
      <c r="F29" s="178" t="s">
        <v>385</v>
      </c>
    </row>
    <row r="30" spans="1:8" ht="20.100000000000001" customHeight="1" thickBot="1" x14ac:dyDescent="0.25">
      <c r="A30" s="181"/>
      <c r="B30" s="189"/>
      <c r="C30" s="189"/>
      <c r="D30" s="189"/>
      <c r="E30" s="195"/>
      <c r="F30" s="179"/>
    </row>
    <row r="31" spans="1:8" ht="20.100000000000001" customHeight="1" thickBot="1" x14ac:dyDescent="0.25">
      <c r="A31" s="181"/>
      <c r="B31" s="189"/>
      <c r="C31" s="189"/>
      <c r="D31" s="189"/>
      <c r="E31" s="195"/>
      <c r="F31" s="152">
        <v>3</v>
      </c>
      <c r="H31" s="16"/>
    </row>
    <row r="32" spans="1:8" ht="20.100000000000001" customHeight="1" thickBot="1" x14ac:dyDescent="0.25">
      <c r="A32" s="131" t="s">
        <v>273</v>
      </c>
      <c r="B32" s="136">
        <v>0</v>
      </c>
      <c r="C32" s="136">
        <v>0</v>
      </c>
      <c r="D32" s="136">
        <v>0</v>
      </c>
      <c r="E32" s="137">
        <v>0</v>
      </c>
      <c r="F32" s="153">
        <f>F31*MAX(B$28*B32,C$28*C32,D$28*D32,E$28*E32)</f>
        <v>0</v>
      </c>
    </row>
    <row r="33" spans="1:8" ht="20.100000000000001" customHeight="1" x14ac:dyDescent="0.2">
      <c r="A33" s="180" t="s">
        <v>336</v>
      </c>
      <c r="B33" s="182" t="s">
        <v>338</v>
      </c>
      <c r="C33" s="182" t="s">
        <v>339</v>
      </c>
      <c r="D33" s="182" t="s">
        <v>341</v>
      </c>
      <c r="E33" s="184" t="s">
        <v>337</v>
      </c>
      <c r="F33" s="178" t="s">
        <v>385</v>
      </c>
    </row>
    <row r="34" spans="1:8" ht="20.100000000000001" customHeight="1" thickBot="1" x14ac:dyDescent="0.25">
      <c r="A34" s="181"/>
      <c r="B34" s="196"/>
      <c r="C34" s="196"/>
      <c r="D34" s="196"/>
      <c r="E34" s="197"/>
      <c r="F34" s="179"/>
    </row>
    <row r="35" spans="1:8" ht="20.100000000000001" customHeight="1" thickBot="1" x14ac:dyDescent="0.25">
      <c r="A35" s="181"/>
      <c r="B35" s="196"/>
      <c r="C35" s="196"/>
      <c r="D35" s="196"/>
      <c r="E35" s="197"/>
      <c r="F35" s="152">
        <v>3</v>
      </c>
      <c r="H35" s="16"/>
    </row>
    <row r="36" spans="1:8" ht="20.100000000000001" customHeight="1" thickBot="1" x14ac:dyDescent="0.25">
      <c r="A36" s="131" t="s">
        <v>273</v>
      </c>
      <c r="B36" s="136">
        <v>0</v>
      </c>
      <c r="C36" s="136">
        <v>0</v>
      </c>
      <c r="D36" s="136">
        <v>0</v>
      </c>
      <c r="E36" s="137">
        <v>0</v>
      </c>
      <c r="F36" s="153">
        <f>F35*MAX(B$28*B36,C$28*C36,D$28*D36,E$28*E36)</f>
        <v>0</v>
      </c>
    </row>
    <row r="37" spans="1:8" ht="20.100000000000001" customHeight="1" x14ac:dyDescent="0.2">
      <c r="A37" s="202" t="s">
        <v>346</v>
      </c>
      <c r="B37" s="204" t="s">
        <v>345</v>
      </c>
      <c r="C37" s="204" t="s">
        <v>344</v>
      </c>
      <c r="D37" s="204" t="s">
        <v>343</v>
      </c>
      <c r="E37" s="206" t="s">
        <v>342</v>
      </c>
      <c r="F37" s="178" t="s">
        <v>385</v>
      </c>
    </row>
    <row r="38" spans="1:8" ht="20.100000000000001" customHeight="1" thickBot="1" x14ac:dyDescent="0.25">
      <c r="A38" s="203"/>
      <c r="B38" s="205"/>
      <c r="C38" s="205"/>
      <c r="D38" s="205"/>
      <c r="E38" s="207"/>
      <c r="F38" s="179"/>
    </row>
    <row r="39" spans="1:8" ht="20.100000000000001" customHeight="1" thickBot="1" x14ac:dyDescent="0.25">
      <c r="A39" s="203"/>
      <c r="B39" s="205"/>
      <c r="C39" s="205"/>
      <c r="D39" s="205"/>
      <c r="E39" s="207"/>
      <c r="F39" s="152">
        <v>2</v>
      </c>
      <c r="H39" s="16"/>
    </row>
    <row r="40" spans="1:8" ht="20.100000000000001" customHeight="1" thickBot="1" x14ac:dyDescent="0.25">
      <c r="A40" s="131" t="s">
        <v>273</v>
      </c>
      <c r="B40" s="136">
        <v>0</v>
      </c>
      <c r="C40" s="136">
        <v>0</v>
      </c>
      <c r="D40" s="136">
        <v>0</v>
      </c>
      <c r="E40" s="137">
        <v>0</v>
      </c>
      <c r="F40" s="153">
        <f>F39*MAX(B$28*B40,C$28*C40,D$28*D40,E$28*E40)</f>
        <v>0</v>
      </c>
    </row>
    <row r="41" spans="1:8" ht="20.100000000000001" customHeight="1" x14ac:dyDescent="0.2">
      <c r="A41" s="202" t="s">
        <v>347</v>
      </c>
      <c r="B41" s="204" t="s">
        <v>348</v>
      </c>
      <c r="C41" s="204" t="s">
        <v>349</v>
      </c>
      <c r="D41" s="204" t="s">
        <v>350</v>
      </c>
      <c r="E41" s="206" t="s">
        <v>351</v>
      </c>
      <c r="F41" s="178" t="s">
        <v>385</v>
      </c>
    </row>
    <row r="42" spans="1:8" ht="20.100000000000001" customHeight="1" thickBot="1" x14ac:dyDescent="0.25">
      <c r="A42" s="203"/>
      <c r="B42" s="205"/>
      <c r="C42" s="205"/>
      <c r="D42" s="205"/>
      <c r="E42" s="207"/>
      <c r="F42" s="179"/>
    </row>
    <row r="43" spans="1:8" ht="20.100000000000001" customHeight="1" thickBot="1" x14ac:dyDescent="0.25">
      <c r="A43" s="203"/>
      <c r="B43" s="205"/>
      <c r="C43" s="205"/>
      <c r="D43" s="205"/>
      <c r="E43" s="207"/>
      <c r="F43" s="152">
        <v>1</v>
      </c>
      <c r="H43" s="16"/>
    </row>
    <row r="44" spans="1:8" ht="20.100000000000001" customHeight="1" thickBot="1" x14ac:dyDescent="0.25">
      <c r="A44" s="131" t="s">
        <v>273</v>
      </c>
      <c r="B44" s="136">
        <v>0</v>
      </c>
      <c r="C44" s="136">
        <v>0</v>
      </c>
      <c r="D44" s="136">
        <v>0</v>
      </c>
      <c r="E44" s="137">
        <v>0</v>
      </c>
      <c r="F44" s="153">
        <f>F43*MAX(B$28*B44,C$28*C44,D$28*D44,E$28*E44)</f>
        <v>0</v>
      </c>
    </row>
    <row r="45" spans="1:8" ht="20.100000000000001" customHeight="1" x14ac:dyDescent="0.2">
      <c r="A45" s="202" t="s">
        <v>356</v>
      </c>
      <c r="B45" s="204" t="s">
        <v>352</v>
      </c>
      <c r="C45" s="204" t="s">
        <v>353</v>
      </c>
      <c r="D45" s="204" t="s">
        <v>354</v>
      </c>
      <c r="E45" s="206" t="s">
        <v>355</v>
      </c>
      <c r="F45" s="178" t="s">
        <v>385</v>
      </c>
    </row>
    <row r="46" spans="1:8" ht="20.100000000000001" customHeight="1" thickBot="1" x14ac:dyDescent="0.25">
      <c r="A46" s="203"/>
      <c r="B46" s="205"/>
      <c r="C46" s="205"/>
      <c r="D46" s="205"/>
      <c r="E46" s="207"/>
      <c r="F46" s="179"/>
    </row>
    <row r="47" spans="1:8" ht="20.100000000000001" customHeight="1" thickBot="1" x14ac:dyDescent="0.25">
      <c r="A47" s="203"/>
      <c r="B47" s="205"/>
      <c r="C47" s="205"/>
      <c r="D47" s="205"/>
      <c r="E47" s="207"/>
      <c r="F47" s="152">
        <v>2</v>
      </c>
      <c r="H47" s="16"/>
    </row>
    <row r="48" spans="1:8" ht="20.100000000000001" customHeight="1" thickBot="1" x14ac:dyDescent="0.25">
      <c r="A48" s="131" t="s">
        <v>273</v>
      </c>
      <c r="B48" s="136">
        <v>0</v>
      </c>
      <c r="C48" s="136">
        <v>0</v>
      </c>
      <c r="D48" s="136">
        <v>0</v>
      </c>
      <c r="E48" s="137">
        <v>0</v>
      </c>
      <c r="F48" s="153">
        <f>F47*MAX(B$28*B48,C$28*C48,D$28*D48,E$28*E48)</f>
        <v>0</v>
      </c>
    </row>
    <row r="49" spans="1:8" ht="20.100000000000001" customHeight="1" x14ac:dyDescent="0.2">
      <c r="A49" s="202" t="s">
        <v>357</v>
      </c>
      <c r="B49" s="204" t="s">
        <v>348</v>
      </c>
      <c r="C49" s="204" t="s">
        <v>349</v>
      </c>
      <c r="D49" s="204" t="s">
        <v>350</v>
      </c>
      <c r="E49" s="206" t="s">
        <v>351</v>
      </c>
      <c r="F49" s="178" t="s">
        <v>385</v>
      </c>
    </row>
    <row r="50" spans="1:8" ht="20.100000000000001" customHeight="1" thickBot="1" x14ac:dyDescent="0.25">
      <c r="A50" s="203"/>
      <c r="B50" s="205"/>
      <c r="C50" s="205"/>
      <c r="D50" s="205"/>
      <c r="E50" s="207"/>
      <c r="F50" s="179"/>
    </row>
    <row r="51" spans="1:8" ht="20.100000000000001" customHeight="1" thickBot="1" x14ac:dyDescent="0.25">
      <c r="A51" s="203"/>
      <c r="B51" s="205"/>
      <c r="C51" s="205"/>
      <c r="D51" s="205"/>
      <c r="E51" s="207"/>
      <c r="F51" s="152">
        <v>1</v>
      </c>
      <c r="H51" s="16"/>
    </row>
    <row r="52" spans="1:8" ht="20.100000000000001" customHeight="1" thickBot="1" x14ac:dyDescent="0.25">
      <c r="A52" s="131" t="s">
        <v>273</v>
      </c>
      <c r="B52" s="136">
        <v>0</v>
      </c>
      <c r="C52" s="136">
        <v>0</v>
      </c>
      <c r="D52" s="136">
        <v>0</v>
      </c>
      <c r="E52" s="137">
        <v>0</v>
      </c>
      <c r="F52" s="153">
        <f>F51*MAX(B$28*B52,C$28*C52,D$28*D52,E$28*E52)</f>
        <v>0</v>
      </c>
    </row>
    <row r="53" spans="1:8" ht="20.100000000000001" customHeight="1" x14ac:dyDescent="0.2">
      <c r="A53" s="202" t="s">
        <v>358</v>
      </c>
      <c r="B53" s="204" t="s">
        <v>363</v>
      </c>
      <c r="C53" s="204" t="s">
        <v>362</v>
      </c>
      <c r="D53" s="204" t="s">
        <v>361</v>
      </c>
      <c r="E53" s="206" t="s">
        <v>360</v>
      </c>
      <c r="F53" s="178" t="s">
        <v>385</v>
      </c>
    </row>
    <row r="54" spans="1:8" ht="20.100000000000001" customHeight="1" thickBot="1" x14ac:dyDescent="0.25">
      <c r="A54" s="203"/>
      <c r="B54" s="205"/>
      <c r="C54" s="205"/>
      <c r="D54" s="205"/>
      <c r="E54" s="207"/>
      <c r="F54" s="179"/>
    </row>
    <row r="55" spans="1:8" ht="20.100000000000001" customHeight="1" thickBot="1" x14ac:dyDescent="0.25">
      <c r="A55" s="203"/>
      <c r="B55" s="205"/>
      <c r="C55" s="205"/>
      <c r="D55" s="205"/>
      <c r="E55" s="207"/>
      <c r="F55" s="152">
        <v>2</v>
      </c>
      <c r="H55" s="16"/>
    </row>
    <row r="56" spans="1:8" ht="20.100000000000001" customHeight="1" thickBot="1" x14ac:dyDescent="0.25">
      <c r="A56" s="131" t="s">
        <v>273</v>
      </c>
      <c r="B56" s="136">
        <v>0</v>
      </c>
      <c r="C56" s="136">
        <v>0</v>
      </c>
      <c r="D56" s="136">
        <v>0</v>
      </c>
      <c r="E56" s="137">
        <v>0</v>
      </c>
      <c r="F56" s="153">
        <f>F55*MAX(B$28*B56,C$28*C56,D$28*D56,E$28*E56)</f>
        <v>0</v>
      </c>
    </row>
    <row r="57" spans="1:8" ht="20.100000000000001" customHeight="1" x14ac:dyDescent="0.2">
      <c r="A57" s="202" t="s">
        <v>359</v>
      </c>
      <c r="B57" s="204" t="s">
        <v>348</v>
      </c>
      <c r="C57" s="204" t="s">
        <v>349</v>
      </c>
      <c r="D57" s="204" t="s">
        <v>350</v>
      </c>
      <c r="E57" s="206" t="s">
        <v>351</v>
      </c>
      <c r="F57" s="178" t="s">
        <v>385</v>
      </c>
    </row>
    <row r="58" spans="1:8" ht="20.100000000000001" customHeight="1" thickBot="1" x14ac:dyDescent="0.25">
      <c r="A58" s="203"/>
      <c r="B58" s="205"/>
      <c r="C58" s="205"/>
      <c r="D58" s="205"/>
      <c r="E58" s="207"/>
      <c r="F58" s="179"/>
    </row>
    <row r="59" spans="1:8" ht="20.100000000000001" customHeight="1" thickBot="1" x14ac:dyDescent="0.25">
      <c r="A59" s="203"/>
      <c r="B59" s="205"/>
      <c r="C59" s="205"/>
      <c r="D59" s="205"/>
      <c r="E59" s="207"/>
      <c r="F59" s="152">
        <v>1</v>
      </c>
      <c r="H59" s="16"/>
    </row>
    <row r="60" spans="1:8" ht="20.100000000000001" customHeight="1" thickBot="1" x14ac:dyDescent="0.25">
      <c r="A60" s="131" t="s">
        <v>273</v>
      </c>
      <c r="B60" s="136">
        <v>0</v>
      </c>
      <c r="C60" s="136">
        <v>0</v>
      </c>
      <c r="D60" s="136">
        <v>0</v>
      </c>
      <c r="E60" s="137">
        <v>0</v>
      </c>
      <c r="F60" s="153">
        <f>F59*MAX(B$28*B60,C$28*C60,D$28*D60,E$28*E60)</f>
        <v>0</v>
      </c>
    </row>
    <row r="61" spans="1:8" ht="20.100000000000001" customHeight="1" x14ac:dyDescent="0.2">
      <c r="A61" s="202" t="s">
        <v>364</v>
      </c>
      <c r="B61" s="204" t="s">
        <v>367</v>
      </c>
      <c r="C61" s="204" t="s">
        <v>366</v>
      </c>
      <c r="D61" s="204" t="s">
        <v>378</v>
      </c>
      <c r="E61" s="206" t="s">
        <v>365</v>
      </c>
      <c r="F61" s="178" t="s">
        <v>385</v>
      </c>
    </row>
    <row r="62" spans="1:8" ht="20.100000000000001" customHeight="1" thickBot="1" x14ac:dyDescent="0.25">
      <c r="A62" s="203"/>
      <c r="B62" s="205"/>
      <c r="C62" s="205"/>
      <c r="D62" s="205"/>
      <c r="E62" s="207"/>
      <c r="F62" s="179"/>
    </row>
    <row r="63" spans="1:8" ht="20.100000000000001" customHeight="1" thickBot="1" x14ac:dyDescent="0.25">
      <c r="A63" s="203"/>
      <c r="B63" s="205"/>
      <c r="C63" s="205"/>
      <c r="D63" s="205"/>
      <c r="E63" s="207"/>
      <c r="F63" s="152">
        <v>2</v>
      </c>
      <c r="H63" s="16"/>
    </row>
    <row r="64" spans="1:8" ht="20.100000000000001" customHeight="1" thickBot="1" x14ac:dyDescent="0.25">
      <c r="A64" s="131" t="s">
        <v>273</v>
      </c>
      <c r="B64" s="136">
        <v>0</v>
      </c>
      <c r="C64" s="136">
        <v>0</v>
      </c>
      <c r="D64" s="136">
        <v>0</v>
      </c>
      <c r="E64" s="137">
        <v>0</v>
      </c>
      <c r="F64" s="153">
        <f>F63*MAX(B$28*B64,C$28*C64,D$28*D64,E$28*E64)</f>
        <v>0</v>
      </c>
    </row>
    <row r="65" spans="1:8" ht="20.100000000000001" customHeight="1" x14ac:dyDescent="0.2">
      <c r="A65" s="202" t="s">
        <v>371</v>
      </c>
      <c r="B65" s="204" t="s">
        <v>370</v>
      </c>
      <c r="C65" s="204" t="s">
        <v>369</v>
      </c>
      <c r="D65" s="204" t="s">
        <v>379</v>
      </c>
      <c r="E65" s="206" t="s">
        <v>368</v>
      </c>
      <c r="F65" s="178" t="s">
        <v>385</v>
      </c>
    </row>
    <row r="66" spans="1:8" ht="20.100000000000001" customHeight="1" thickBot="1" x14ac:dyDescent="0.25">
      <c r="A66" s="203"/>
      <c r="B66" s="205"/>
      <c r="C66" s="205"/>
      <c r="D66" s="205"/>
      <c r="E66" s="207"/>
      <c r="F66" s="179"/>
    </row>
    <row r="67" spans="1:8" ht="20.100000000000001" customHeight="1" thickBot="1" x14ac:dyDescent="0.25">
      <c r="A67" s="203"/>
      <c r="B67" s="205"/>
      <c r="C67" s="205"/>
      <c r="D67" s="205"/>
      <c r="E67" s="207"/>
      <c r="F67" s="152">
        <v>2</v>
      </c>
      <c r="H67" s="16"/>
    </row>
    <row r="68" spans="1:8" ht="20.100000000000001" customHeight="1" thickBot="1" x14ac:dyDescent="0.25">
      <c r="A68" s="131" t="s">
        <v>273</v>
      </c>
      <c r="B68" s="136">
        <v>0</v>
      </c>
      <c r="C68" s="136">
        <v>0</v>
      </c>
      <c r="D68" s="136">
        <v>0</v>
      </c>
      <c r="E68" s="137">
        <v>0</v>
      </c>
      <c r="F68" s="153">
        <f>F67*MAX(B$28*B68,C$28*C68,D$28*D68,E$28*E68)</f>
        <v>0</v>
      </c>
    </row>
    <row r="69" spans="1:8" ht="20.100000000000001" customHeight="1" x14ac:dyDescent="0.2">
      <c r="A69" s="202" t="s">
        <v>372</v>
      </c>
      <c r="B69" s="204" t="s">
        <v>348</v>
      </c>
      <c r="C69" s="204" t="s">
        <v>349</v>
      </c>
      <c r="D69" s="204" t="s">
        <v>350</v>
      </c>
      <c r="E69" s="206" t="s">
        <v>351</v>
      </c>
      <c r="F69" s="178" t="s">
        <v>385</v>
      </c>
    </row>
    <row r="70" spans="1:8" ht="20.100000000000001" customHeight="1" thickBot="1" x14ac:dyDescent="0.25">
      <c r="A70" s="203"/>
      <c r="B70" s="205"/>
      <c r="C70" s="205"/>
      <c r="D70" s="205"/>
      <c r="E70" s="207"/>
      <c r="F70" s="179"/>
    </row>
    <row r="71" spans="1:8" ht="20.100000000000001" customHeight="1" thickBot="1" x14ac:dyDescent="0.25">
      <c r="A71" s="203"/>
      <c r="B71" s="205"/>
      <c r="C71" s="205"/>
      <c r="D71" s="205"/>
      <c r="E71" s="207"/>
      <c r="F71" s="152">
        <v>1</v>
      </c>
      <c r="H71" s="16"/>
    </row>
    <row r="72" spans="1:8" ht="20.100000000000001" customHeight="1" thickBot="1" x14ac:dyDescent="0.25">
      <c r="A72" s="131" t="s">
        <v>273</v>
      </c>
      <c r="B72" s="136">
        <v>0</v>
      </c>
      <c r="C72" s="136">
        <v>0</v>
      </c>
      <c r="D72" s="136">
        <v>0</v>
      </c>
      <c r="E72" s="137">
        <v>0</v>
      </c>
      <c r="F72" s="153">
        <f>F71*MAX(B$28*B72,C$28*C72,D$28*D72,E$28*E72)</f>
        <v>0</v>
      </c>
    </row>
    <row r="73" spans="1:8" ht="20.100000000000001" customHeight="1" x14ac:dyDescent="0.2">
      <c r="A73" s="202" t="s">
        <v>375</v>
      </c>
      <c r="B73" s="204" t="s">
        <v>380</v>
      </c>
      <c r="C73" s="204" t="s">
        <v>381</v>
      </c>
      <c r="D73" s="204" t="s">
        <v>382</v>
      </c>
      <c r="E73" s="206" t="s">
        <v>383</v>
      </c>
      <c r="F73" s="178" t="s">
        <v>385</v>
      </c>
    </row>
    <row r="74" spans="1:8" ht="20.100000000000001" customHeight="1" thickBot="1" x14ac:dyDescent="0.25">
      <c r="A74" s="203"/>
      <c r="B74" s="205"/>
      <c r="C74" s="205"/>
      <c r="D74" s="205"/>
      <c r="E74" s="207"/>
      <c r="F74" s="179"/>
    </row>
    <row r="75" spans="1:8" ht="20.100000000000001" customHeight="1" thickBot="1" x14ac:dyDescent="0.25">
      <c r="A75" s="203"/>
      <c r="B75" s="205"/>
      <c r="C75" s="205"/>
      <c r="D75" s="205"/>
      <c r="E75" s="207"/>
      <c r="F75" s="152">
        <v>2</v>
      </c>
      <c r="H75" s="16"/>
    </row>
    <row r="76" spans="1:8" ht="20.100000000000001" customHeight="1" thickBot="1" x14ac:dyDescent="0.25">
      <c r="A76" s="131" t="s">
        <v>273</v>
      </c>
      <c r="B76" s="136">
        <v>0</v>
      </c>
      <c r="C76" s="136">
        <v>0</v>
      </c>
      <c r="D76" s="136">
        <v>0</v>
      </c>
      <c r="E76" s="137">
        <v>0</v>
      </c>
      <c r="F76" s="153">
        <f>F75*MAX(B$28*B76,C$28*C76,D$28*D76,E$28*E76)</f>
        <v>0</v>
      </c>
    </row>
    <row r="77" spans="1:8" ht="20.100000000000001" customHeight="1" x14ac:dyDescent="0.2">
      <c r="A77" s="202" t="s">
        <v>376</v>
      </c>
      <c r="B77" s="204" t="s">
        <v>348</v>
      </c>
      <c r="C77" s="204" t="s">
        <v>349</v>
      </c>
      <c r="D77" s="204" t="s">
        <v>350</v>
      </c>
      <c r="E77" s="206" t="s">
        <v>351</v>
      </c>
      <c r="F77" s="178" t="s">
        <v>385</v>
      </c>
    </row>
    <row r="78" spans="1:8" ht="20.100000000000001" customHeight="1" thickBot="1" x14ac:dyDescent="0.25">
      <c r="A78" s="203"/>
      <c r="B78" s="205"/>
      <c r="C78" s="205"/>
      <c r="D78" s="205"/>
      <c r="E78" s="207"/>
      <c r="F78" s="179"/>
      <c r="G78" s="170"/>
    </row>
    <row r="79" spans="1:8" ht="20.100000000000001" customHeight="1" thickBot="1" x14ac:dyDescent="0.25">
      <c r="A79" s="203"/>
      <c r="B79" s="205"/>
      <c r="C79" s="205"/>
      <c r="D79" s="205"/>
      <c r="E79" s="207"/>
      <c r="F79" s="152">
        <v>1</v>
      </c>
      <c r="H79" s="16"/>
    </row>
    <row r="80" spans="1:8" ht="20.100000000000001" customHeight="1" thickBot="1" x14ac:dyDescent="0.25">
      <c r="A80" s="131" t="s">
        <v>273</v>
      </c>
      <c r="B80" s="136">
        <v>0</v>
      </c>
      <c r="C80" s="136">
        <v>0</v>
      </c>
      <c r="D80" s="136">
        <v>0</v>
      </c>
      <c r="E80" s="137">
        <v>0</v>
      </c>
      <c r="F80" s="153">
        <f>F79*MAX(B$28*B80,C$28*C80,D$28*D80,E$28*E80)</f>
        <v>0</v>
      </c>
      <c r="H80" s="121"/>
    </row>
    <row r="81" spans="1:10" ht="20.100000000000001" customHeight="1" x14ac:dyDescent="0.2">
      <c r="A81" s="180" t="s">
        <v>373</v>
      </c>
      <c r="B81" s="188" t="s">
        <v>244</v>
      </c>
      <c r="C81" s="188" t="s">
        <v>247</v>
      </c>
      <c r="D81" s="188" t="s">
        <v>246</v>
      </c>
      <c r="E81" s="194" t="s">
        <v>245</v>
      </c>
      <c r="F81" s="178" t="s">
        <v>385</v>
      </c>
      <c r="H81" s="121"/>
    </row>
    <row r="82" spans="1:10" ht="20.100000000000001" customHeight="1" thickBot="1" x14ac:dyDescent="0.25">
      <c r="A82" s="181"/>
      <c r="B82" s="189"/>
      <c r="C82" s="189"/>
      <c r="D82" s="189"/>
      <c r="E82" s="195"/>
      <c r="F82" s="179"/>
      <c r="H82" s="121"/>
    </row>
    <row r="83" spans="1:10" ht="20.100000000000001" customHeight="1" thickBot="1" x14ac:dyDescent="0.25">
      <c r="A83" s="181"/>
      <c r="B83" s="189"/>
      <c r="C83" s="189"/>
      <c r="D83" s="189"/>
      <c r="E83" s="195"/>
      <c r="F83" s="152">
        <v>3</v>
      </c>
      <c r="H83" s="16"/>
    </row>
    <row r="84" spans="1:10" ht="20.100000000000001" customHeight="1" thickBot="1" x14ac:dyDescent="0.25">
      <c r="A84" s="131" t="s">
        <v>273</v>
      </c>
      <c r="B84" s="136">
        <v>0</v>
      </c>
      <c r="C84" s="136">
        <v>0</v>
      </c>
      <c r="D84" s="136">
        <v>0</v>
      </c>
      <c r="E84" s="137">
        <v>0</v>
      </c>
      <c r="F84" s="153">
        <f>F83*MAX(B$28*B84,C$28*C84,D$28*D84,E$28*E84)</f>
        <v>0</v>
      </c>
    </row>
    <row r="85" spans="1:10" ht="20.100000000000001" customHeight="1" x14ac:dyDescent="0.2">
      <c r="A85" s="180" t="s">
        <v>374</v>
      </c>
      <c r="B85" s="182" t="s">
        <v>251</v>
      </c>
      <c r="C85" s="182" t="s">
        <v>250</v>
      </c>
      <c r="D85" s="182" t="s">
        <v>249</v>
      </c>
      <c r="E85" s="184" t="s">
        <v>248</v>
      </c>
      <c r="F85" s="178" t="s">
        <v>385</v>
      </c>
    </row>
    <row r="86" spans="1:10" ht="20.100000000000001" customHeight="1" thickBot="1" x14ac:dyDescent="0.25">
      <c r="A86" s="181"/>
      <c r="B86" s="183"/>
      <c r="C86" s="183"/>
      <c r="D86" s="183"/>
      <c r="E86" s="185"/>
      <c r="F86" s="179"/>
    </row>
    <row r="87" spans="1:10" ht="20.100000000000001" customHeight="1" thickBot="1" x14ac:dyDescent="0.25">
      <c r="A87" s="181"/>
      <c r="B87" s="183"/>
      <c r="C87" s="183"/>
      <c r="D87" s="183"/>
      <c r="E87" s="185"/>
      <c r="F87" s="152">
        <v>3</v>
      </c>
      <c r="H87" s="16"/>
    </row>
    <row r="88" spans="1:10" ht="20.100000000000001" customHeight="1" thickBot="1" x14ac:dyDescent="0.25">
      <c r="A88" s="131" t="s">
        <v>273</v>
      </c>
      <c r="B88" s="136">
        <v>0</v>
      </c>
      <c r="C88" s="136">
        <v>0</v>
      </c>
      <c r="D88" s="136">
        <v>0</v>
      </c>
      <c r="E88" s="137">
        <v>0</v>
      </c>
      <c r="F88" s="153">
        <f>F87*MAX(B$28*B88,C$28*C88,D$28*D88,E$28*E88)</f>
        <v>0</v>
      </c>
    </row>
    <row r="89" spans="1:10" ht="18" customHeight="1" thickBot="1" x14ac:dyDescent="0.25">
      <c r="A89" s="125"/>
      <c r="B89" s="125"/>
      <c r="C89" s="125"/>
      <c r="D89" s="125"/>
      <c r="E89" s="127" t="s">
        <v>272</v>
      </c>
      <c r="F89" s="146">
        <f>F32+F36+F40+F44+F48+F52+F56+F60+F64+F68+F72+F76+F80+F84+F88</f>
        <v>0</v>
      </c>
    </row>
    <row r="90" spans="1:10" ht="18" customHeight="1" thickBot="1" x14ac:dyDescent="0.25">
      <c r="E90" s="128" t="s">
        <v>285</v>
      </c>
      <c r="F90" s="146">
        <f>(F31+F35+F39+F43+F47+F51+F55+F59+F63+F67+F71+F75+F79+F83+F87)*4</f>
        <v>116</v>
      </c>
      <c r="G90" s="171"/>
    </row>
    <row r="91" spans="1:10" ht="18" customHeight="1" thickBot="1" x14ac:dyDescent="0.25">
      <c r="E91" s="128" t="s">
        <v>296</v>
      </c>
      <c r="F91" s="147">
        <f>F89/F90</f>
        <v>0</v>
      </c>
    </row>
    <row r="92" spans="1:10" s="121" customFormat="1" ht="18" customHeight="1" x14ac:dyDescent="0.2">
      <c r="A92" s="139" t="s">
        <v>288</v>
      </c>
      <c r="B92" s="139"/>
      <c r="C92" s="139"/>
      <c r="D92" s="125"/>
      <c r="E92" s="125"/>
      <c r="F92" s="126"/>
      <c r="G92" s="169"/>
      <c r="H92"/>
      <c r="I92"/>
      <c r="J92"/>
    </row>
    <row r="93" spans="1:10" s="121" customFormat="1" ht="18" customHeight="1" x14ac:dyDescent="0.2">
      <c r="A93" s="140" t="s">
        <v>286</v>
      </c>
      <c r="B93" s="140"/>
      <c r="C93" s="140"/>
      <c r="D93" s="125"/>
      <c r="E93" s="125"/>
      <c r="F93" s="126"/>
      <c r="G93" s="169"/>
      <c r="H93"/>
      <c r="I93"/>
      <c r="J93"/>
    </row>
    <row r="94" spans="1:10" s="121" customFormat="1" ht="18" customHeight="1" x14ac:dyDescent="0.2">
      <c r="A94" s="141" t="s">
        <v>287</v>
      </c>
      <c r="B94" s="141"/>
      <c r="C94" s="141"/>
      <c r="D94" s="125"/>
      <c r="E94" s="125"/>
      <c r="F94" s="126"/>
      <c r="G94" s="169"/>
      <c r="H94"/>
      <c r="I94"/>
      <c r="J94"/>
    </row>
    <row r="95" spans="1:10" s="121" customFormat="1" ht="18" customHeight="1" x14ac:dyDescent="0.2">
      <c r="A95" s="148" t="s">
        <v>297</v>
      </c>
      <c r="B95" s="148"/>
      <c r="C95" s="148"/>
      <c r="D95" s="125"/>
      <c r="E95" s="125"/>
      <c r="F95" s="126"/>
      <c r="G95" s="169"/>
      <c r="H95"/>
    </row>
    <row r="96" spans="1:10" x14ac:dyDescent="0.2">
      <c r="I96" s="121"/>
      <c r="J96" s="121"/>
    </row>
    <row r="97" spans="9:10" x14ac:dyDescent="0.2">
      <c r="I97" s="121"/>
      <c r="J97" s="121"/>
    </row>
    <row r="98" spans="9:10" x14ac:dyDescent="0.2">
      <c r="I98" s="121"/>
      <c r="J98" s="121"/>
    </row>
  </sheetData>
  <mergeCells count="112">
    <mergeCell ref="B16:C16"/>
    <mergeCell ref="B17:C17"/>
    <mergeCell ref="B18:C18"/>
    <mergeCell ref="E77:E79"/>
    <mergeCell ref="D65:D67"/>
    <mergeCell ref="E65:E67"/>
    <mergeCell ref="A73:A75"/>
    <mergeCell ref="B73:B75"/>
    <mergeCell ref="C73:C75"/>
    <mergeCell ref="D73:D75"/>
    <mergeCell ref="E73:E75"/>
    <mergeCell ref="A65:A67"/>
    <mergeCell ref="B65:B67"/>
    <mergeCell ref="C65:C67"/>
    <mergeCell ref="A69:A71"/>
    <mergeCell ref="B69:B71"/>
    <mergeCell ref="C69:C71"/>
    <mergeCell ref="D69:D71"/>
    <mergeCell ref="E69:E71"/>
    <mergeCell ref="A77:A79"/>
    <mergeCell ref="B77:B79"/>
    <mergeCell ref="C77:C79"/>
    <mergeCell ref="D77:D79"/>
    <mergeCell ref="B4:F4"/>
    <mergeCell ref="B5:C5"/>
    <mergeCell ref="E5:F5"/>
    <mergeCell ref="A29:A31"/>
    <mergeCell ref="B29:B31"/>
    <mergeCell ref="C29:C31"/>
    <mergeCell ref="D29:D31"/>
    <mergeCell ref="E29:E31"/>
    <mergeCell ref="B9:C9"/>
    <mergeCell ref="B10:C10"/>
    <mergeCell ref="B11:C11"/>
    <mergeCell ref="B12:C12"/>
    <mergeCell ref="B13:C13"/>
    <mergeCell ref="B14:C14"/>
    <mergeCell ref="B15:C15"/>
    <mergeCell ref="B7:D7"/>
    <mergeCell ref="B24:C24"/>
    <mergeCell ref="B25:C25"/>
    <mergeCell ref="B22:C22"/>
    <mergeCell ref="B23:C23"/>
    <mergeCell ref="B8:C8"/>
    <mergeCell ref="B19:C19"/>
    <mergeCell ref="B20:C20"/>
    <mergeCell ref="B21:C21"/>
    <mergeCell ref="E45:E47"/>
    <mergeCell ref="A41:A43"/>
    <mergeCell ref="B41:B43"/>
    <mergeCell ref="C41:C43"/>
    <mergeCell ref="D41:D43"/>
    <mergeCell ref="E41:E43"/>
    <mergeCell ref="E37:E39"/>
    <mergeCell ref="A33:A35"/>
    <mergeCell ref="B33:B35"/>
    <mergeCell ref="C33:C35"/>
    <mergeCell ref="D33:D35"/>
    <mergeCell ref="E33:E35"/>
    <mergeCell ref="A37:A39"/>
    <mergeCell ref="B37:B39"/>
    <mergeCell ref="C37:C39"/>
    <mergeCell ref="D37:D39"/>
    <mergeCell ref="A45:A47"/>
    <mergeCell ref="B45:B47"/>
    <mergeCell ref="C45:C47"/>
    <mergeCell ref="D45:D47"/>
    <mergeCell ref="E61:E63"/>
    <mergeCell ref="C53:C55"/>
    <mergeCell ref="D53:D55"/>
    <mergeCell ref="E53:E55"/>
    <mergeCell ref="A49:A51"/>
    <mergeCell ref="B49:B51"/>
    <mergeCell ref="C49:C51"/>
    <mergeCell ref="D49:D51"/>
    <mergeCell ref="E49:E51"/>
    <mergeCell ref="A53:A55"/>
    <mergeCell ref="B53:B55"/>
    <mergeCell ref="F29:F30"/>
    <mergeCell ref="F33:F34"/>
    <mergeCell ref="F37:F38"/>
    <mergeCell ref="F41:F42"/>
    <mergeCell ref="F45:F46"/>
    <mergeCell ref="A85:A87"/>
    <mergeCell ref="B85:B87"/>
    <mergeCell ref="C85:C87"/>
    <mergeCell ref="D85:D87"/>
    <mergeCell ref="E85:E87"/>
    <mergeCell ref="A81:A83"/>
    <mergeCell ref="B81:B83"/>
    <mergeCell ref="C81:C83"/>
    <mergeCell ref="D81:D83"/>
    <mergeCell ref="E81:E83"/>
    <mergeCell ref="A57:A59"/>
    <mergeCell ref="B57:B59"/>
    <mergeCell ref="C57:C59"/>
    <mergeCell ref="D57:D59"/>
    <mergeCell ref="E57:E59"/>
    <mergeCell ref="A61:A63"/>
    <mergeCell ref="B61:B63"/>
    <mergeCell ref="C61:C63"/>
    <mergeCell ref="D61:D63"/>
    <mergeCell ref="F69:F70"/>
    <mergeCell ref="F73:F74"/>
    <mergeCell ref="F77:F78"/>
    <mergeCell ref="F81:F82"/>
    <mergeCell ref="F85:F86"/>
    <mergeCell ref="F49:F50"/>
    <mergeCell ref="F53:F54"/>
    <mergeCell ref="F57:F58"/>
    <mergeCell ref="F61:F62"/>
    <mergeCell ref="F65:F6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Design Calcs</vt:lpstr>
      <vt:lpstr>System Selection</vt:lpstr>
      <vt:lpstr>ISBD 189.1 Rubric</vt:lpstr>
      <vt:lpstr>Design Calcs - Rubric</vt:lpstr>
      <vt:lpstr>System Selection - Rubric</vt:lpstr>
      <vt:lpstr>ISBD - Rubric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Sturm, Eric</cp:lastModifiedBy>
  <cp:lastPrinted>2011-05-17T18:59:43Z</cp:lastPrinted>
  <dcterms:created xsi:type="dcterms:W3CDTF">2009-06-05T15:56:28Z</dcterms:created>
  <dcterms:modified xsi:type="dcterms:W3CDTF">2018-01-04T14:11:05Z</dcterms:modified>
</cp:coreProperties>
</file>