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 Fairey\Documents\ASHRAE\Std62.2\Unvented-heaters\"/>
    </mc:Choice>
  </mc:AlternateContent>
  <bookViews>
    <workbookView xWindow="0" yWindow="0" windowWidth="21190" windowHeight="10760"/>
  </bookViews>
  <sheets>
    <sheet name="Sheet1" sheetId="1" r:id="rId1"/>
  </sheets>
  <definedNames>
    <definedName name="ACHinf">Sheet1!$B$24</definedName>
    <definedName name="ACO">Sheet1!$B$21</definedName>
    <definedName name="Afl">Sheet1!$B$22</definedName>
    <definedName name="ANO2_">Sheet1!$B$20</definedName>
    <definedName name="CCO2ia">Sheet1!$B$70</definedName>
    <definedName name="CCO2oa">Sheet1!$B$25</definedName>
    <definedName name="CCOia">Sheet1!$B$85</definedName>
    <definedName name="CNO2ia">Sheet1!$B$81</definedName>
    <definedName name="CNO2oa">Sheet1!$B$26</definedName>
    <definedName name="DNO2_">Sheet1!$B$30</definedName>
    <definedName name="DRHia">Sheet1!$B$75</definedName>
    <definedName name="g_lb">Sheet1!$B$43</definedName>
    <definedName name="GCO">Sheet1!$B$84</definedName>
    <definedName name="GNO2_">Sheet1!$B$80</definedName>
    <definedName name="H">Sheet1!$B$23</definedName>
    <definedName name="HC">Sheet1!$B$19</definedName>
    <definedName name="HC_Vuh">Sheet1!$B$67</definedName>
    <definedName name="Hcmax">Sheet1!$B$79</definedName>
    <definedName name="LHVCH4">Sheet1!$B$31</definedName>
    <definedName name="mCH4_">Sheet1!$B$56</definedName>
    <definedName name="mCO2_">Sheet1!$B$58</definedName>
    <definedName name="mH2O">Sheet1!$B$59</definedName>
    <definedName name="mN2_">Sheet1!$B$60</definedName>
    <definedName name="mO2_">Sheet1!$B$57</definedName>
    <definedName name="moa">Sheet1!$B$66</definedName>
    <definedName name="MWair">Sheet1!$B$39</definedName>
    <definedName name="MWCH4">Sheet1!$B$32</definedName>
    <definedName name="MWCO">Sheet1!$B$38</definedName>
    <definedName name="MWCO2">Sheet1!$B$34</definedName>
    <definedName name="MWH2O">Sheet1!$B$35</definedName>
    <definedName name="MWN2_">Sheet1!$B$36</definedName>
    <definedName name="MWNO2">Sheet1!$B$37</definedName>
    <definedName name="MWO2_">Sheet1!$B$33</definedName>
    <definedName name="nCH4_">Sheet1!$B$51</definedName>
    <definedName name="nCO2_">Sheet1!$B$53</definedName>
    <definedName name="nH2O">Sheet1!$B$54</definedName>
    <definedName name="nN2_">Sheet1!$B$55</definedName>
    <definedName name="nO2_">Sheet1!$B$52</definedName>
    <definedName name="P">Sheet1!$B$45</definedName>
    <definedName name="PH2Oia">Sheet1!$B$74</definedName>
    <definedName name="PPB">Sheet1!$B$42</definedName>
    <definedName name="PPM">Sheet1!$B$41</definedName>
    <definedName name="PsH2Oia">Sheet1!$B$44</definedName>
    <definedName name="Qoa">Sheet1!$B$64</definedName>
    <definedName name="Runiv">Sheet1!$B$40</definedName>
    <definedName name="solver_adj" localSheetId="0" hidden="1">Sheet1!$B$19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Sheet1!$B$81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70</definedName>
    <definedName name="solver_ver" localSheetId="0" hidden="1">3</definedName>
    <definedName name="T">Sheet1!$B$46</definedName>
    <definedName name="vair">Sheet1!$B$65</definedName>
    <definedName name="Vuh">Sheet1!$B$63</definedName>
    <definedName name="yH2Oia">Sheet1!$B$73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63" i="1"/>
  <c r="B64" i="1" s="1"/>
  <c r="B56" i="1"/>
  <c r="B51" i="1" s="1"/>
  <c r="B67" i="1" l="1"/>
  <c r="B78" i="1"/>
  <c r="B66" i="1"/>
  <c r="B79" i="1"/>
  <c r="B55" i="1"/>
  <c r="B53" i="1"/>
  <c r="B54" i="1"/>
  <c r="B52" i="1"/>
  <c r="B57" i="1" s="1"/>
  <c r="B70" i="1" l="1"/>
  <c r="B58" i="1"/>
  <c r="B59" i="1"/>
  <c r="B73" i="1"/>
  <c r="B74" i="1" s="1"/>
  <c r="B75" i="1" s="1"/>
  <c r="B84" i="1"/>
  <c r="B85" i="1" s="1"/>
  <c r="B80" i="1"/>
  <c r="B81" i="1" s="1"/>
  <c r="B60" i="1"/>
</calcChain>
</file>

<file path=xl/sharedStrings.xml><?xml version="1.0" encoding="utf-8"?>
<sst xmlns="http://schemas.openxmlformats.org/spreadsheetml/2006/main" count="211" uniqueCount="176">
  <si>
    <t>HC</t>
  </si>
  <si>
    <t>Unvented heater capacity</t>
  </si>
  <si>
    <t>Variable</t>
  </si>
  <si>
    <t>Value</t>
  </si>
  <si>
    <t>Units</t>
  </si>
  <si>
    <t>Description</t>
  </si>
  <si>
    <t>Btu/lb</t>
  </si>
  <si>
    <t>Lower heating value of methane</t>
  </si>
  <si>
    <t>MWCH4</t>
  </si>
  <si>
    <t>lb/lbmol</t>
  </si>
  <si>
    <t>MWCO2</t>
  </si>
  <si>
    <t>Molecular mass of CO2</t>
  </si>
  <si>
    <t>Molecular mass of CH4</t>
  </si>
  <si>
    <t>MWH2O</t>
  </si>
  <si>
    <t>Molecular mass of H2O</t>
  </si>
  <si>
    <t>Molecular mass of O2</t>
  </si>
  <si>
    <t>mH2O</t>
  </si>
  <si>
    <t>ppm</t>
  </si>
  <si>
    <t>CCO2oa</t>
  </si>
  <si>
    <t>Outdoor CO2 concentration</t>
  </si>
  <si>
    <t>Afl</t>
  </si>
  <si>
    <t>ft2</t>
  </si>
  <si>
    <t>Indoor floor area</t>
  </si>
  <si>
    <t>H</t>
  </si>
  <si>
    <t>ft</t>
  </si>
  <si>
    <t>Indoor ceiling height</t>
  </si>
  <si>
    <t>Vuh</t>
  </si>
  <si>
    <t>ft3</t>
  </si>
  <si>
    <t>moa</t>
  </si>
  <si>
    <t>CCO2ia</t>
  </si>
  <si>
    <t>Molecular mass of air</t>
  </si>
  <si>
    <t>Indoor CO2 concentration</t>
  </si>
  <si>
    <t>lbmol/lbmol</t>
  </si>
  <si>
    <t>yH2Oia</t>
  </si>
  <si>
    <t>Outdoor air mass flow rate</t>
  </si>
  <si>
    <t>Qoa</t>
  </si>
  <si>
    <t>ft3/min</t>
  </si>
  <si>
    <t>Outdoor air volumetric flow rate</t>
  </si>
  <si>
    <t>Mole fraction of H2O in indoor air</t>
  </si>
  <si>
    <t>PH2Oia</t>
  </si>
  <si>
    <t>P</t>
  </si>
  <si>
    <t>psi</t>
  </si>
  <si>
    <t>Atmospheric pressure</t>
  </si>
  <si>
    <t>Partial pressure of indoor water vapor</t>
  </si>
  <si>
    <t>PsH2Oia</t>
  </si>
  <si>
    <t>Saturation pressure of water at 70 F</t>
  </si>
  <si>
    <t>%</t>
  </si>
  <si>
    <t>Assumptions</t>
  </si>
  <si>
    <t>Indoor and outdoor air is 70 F, 14.7 psi</t>
  </si>
  <si>
    <t>No internal sources of H2O or CO2 other than the unvented heater</t>
  </si>
  <si>
    <t>Air-free NO2 concentration</t>
  </si>
  <si>
    <t>NO2 generation rate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</si>
  <si>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g/Btu</t>
    </r>
  </si>
  <si>
    <t>CNO2oa</t>
  </si>
  <si>
    <t>ppb</t>
  </si>
  <si>
    <t>Outdoor NO2 concentration</t>
  </si>
  <si>
    <t>CNO2ia</t>
  </si>
  <si>
    <t>MWCO</t>
  </si>
  <si>
    <t>Molecular mass of NO2</t>
  </si>
  <si>
    <t>Molecular mass of CO</t>
  </si>
  <si>
    <t>Indoor NO2 concentration</t>
  </si>
  <si>
    <t>MWair</t>
  </si>
  <si>
    <t>ACO</t>
  </si>
  <si>
    <t>Air-free CO concentration</t>
  </si>
  <si>
    <t>GCO</t>
  </si>
  <si>
    <t>CO generation rate</t>
  </si>
  <si>
    <t>CCOia</t>
  </si>
  <si>
    <t>Indoor CO concentration</t>
  </si>
  <si>
    <t>Increase in indoor relative humidity</t>
  </si>
  <si>
    <t>Combustion Analysis</t>
  </si>
  <si>
    <t>Indoor Air Calculations</t>
  </si>
  <si>
    <t>Carbon Dioxide Analysis</t>
  </si>
  <si>
    <t>Humidity Analysis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</si>
  <si>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RHia</t>
    </r>
  </si>
  <si>
    <t>Nitrogen Dioxide Analysis</t>
  </si>
  <si>
    <t>Carbon Monoxide Analysis</t>
  </si>
  <si>
    <t>ACHinf</t>
  </si>
  <si>
    <t>Infiltration rate</t>
  </si>
  <si>
    <t>Heater capacity per unit indoor volume</t>
  </si>
  <si>
    <t>Volume of heated space</t>
  </si>
  <si>
    <t>All gases are ideal (Pv=RT)</t>
  </si>
  <si>
    <t>LHVCH4</t>
  </si>
  <si>
    <t>T</t>
  </si>
  <si>
    <t>F</t>
  </si>
  <si>
    <t>Indoor Temperature</t>
  </si>
  <si>
    <t>nH2O</t>
  </si>
  <si>
    <t>CH4 mass consumption rate</t>
  </si>
  <si>
    <t>CH4 molar consumption rate</t>
  </si>
  <si>
    <t>O2 molar consumption rate</t>
  </si>
  <si>
    <t>CO2 molar production rate</t>
  </si>
  <si>
    <t>H2O molar production rate</t>
  </si>
  <si>
    <t>O2 mass consumption rate</t>
  </si>
  <si>
    <t>CO2 mass production rate</t>
  </si>
  <si>
    <t>H2O mass production rate</t>
  </si>
  <si>
    <t>Runiv</t>
  </si>
  <si>
    <t>ft-lb/lbmol</t>
  </si>
  <si>
    <t>vair</t>
  </si>
  <si>
    <t>ft3/lb</t>
  </si>
  <si>
    <t>Air specific volume</t>
  </si>
  <si>
    <t>PPM</t>
  </si>
  <si>
    <t>Parts per million</t>
  </si>
  <si>
    <t>Universal gas constant</t>
  </si>
  <si>
    <t>PPB</t>
  </si>
  <si>
    <t>Parts per billion</t>
  </si>
  <si>
    <t>N2 molar rate through heater</t>
  </si>
  <si>
    <t>=HC/LHVCH4</t>
  </si>
  <si>
    <t>=mCH4_/MWCH4</t>
  </si>
  <si>
    <t>=2*nCH4_</t>
  </si>
  <si>
    <t>=1*nCH4_</t>
  </si>
  <si>
    <t>=2*3.76*nCH4_</t>
  </si>
  <si>
    <t>=nO2_*MWO2_</t>
  </si>
  <si>
    <t>=nCO2_*MWCO2</t>
  </si>
  <si>
    <t>=nH2O*MWH2O</t>
  </si>
  <si>
    <t>=Afl*H</t>
  </si>
  <si>
    <t>=HC/Vuh</t>
  </si>
  <si>
    <t>=Vuh*ACHinf/60</t>
  </si>
  <si>
    <t>=Runiv/MWair*(T+460)/(P*144)</t>
  </si>
  <si>
    <t>=CCO2oa+(nCO2_)/(moa/MWair)*PPM</t>
  </si>
  <si>
    <t>=(nH2O)/(moa/MWair)</t>
  </si>
  <si>
    <t>=yH2Oia*P</t>
  </si>
  <si>
    <t>=PH2Oia/PsH2Oia*100</t>
  </si>
  <si>
    <t>=16.32*Vuh/ANO2_</t>
  </si>
  <si>
    <t>=Qoa/vair*60</t>
  </si>
  <si>
    <t>HC_Vuh</t>
  </si>
  <si>
    <t>g_lb</t>
  </si>
  <si>
    <t>g/lb</t>
  </si>
  <si>
    <t>Grams per pound</t>
  </si>
  <si>
    <t>=(GCO*HC/g_lb/MWCO)/(ACHinf*Vuh/vair/MWair)</t>
  </si>
  <si>
    <t>=(nN2_+nCO2_)*ANO2_/(mCH4_*LHVCH4)*MWNO2*g_lb</t>
  </si>
  <si>
    <t>=0.71*Vuh</t>
  </si>
  <si>
    <t>Natural decay rate of NO2</t>
  </si>
  <si>
    <t>=(nN2_+nCO2_)*ACO/(mCH4_*LHVCH4)*MWCO*g_lb</t>
  </si>
  <si>
    <t>Well-mixed indoor space</t>
  </si>
  <si>
    <t>Steady-state conditions</t>
  </si>
  <si>
    <t>Outdoor air is dry (0% RH) and contains no CO</t>
  </si>
  <si>
    <t>Air-free NO2 and CO test values assume dry heater exhaust with no excess air (i.e., no oxygen and no water vapor)</t>
  </si>
  <si>
    <t>NO2 and CO concentrations are considered negligible compared to O2, N2, H2O, and CO2 in the mass and energy balances</t>
  </si>
  <si>
    <t>Combustion air is assumed to be 79% N2 and 21% O2 by volume, i.e., 79/21 = 3.76 moles of N2 per mole of O2</t>
  </si>
  <si>
    <t>mCH4_</t>
  </si>
  <si>
    <t>nCH4_</t>
  </si>
  <si>
    <t>nO2_</t>
  </si>
  <si>
    <t>MWNO2_</t>
  </si>
  <si>
    <t>nCO2_</t>
  </si>
  <si>
    <t>ANO2_</t>
  </si>
  <si>
    <t>nN2_</t>
  </si>
  <si>
    <t>GNO2_</t>
  </si>
  <si>
    <t>DNO2_</t>
  </si>
  <si>
    <t>mO2_</t>
  </si>
  <si>
    <t>mCO2_</t>
  </si>
  <si>
    <t>MWO2_</t>
  </si>
  <si>
    <t>mN2_</t>
  </si>
  <si>
    <t>MWN2_</t>
  </si>
  <si>
    <t>Molecular mass of N2</t>
  </si>
  <si>
    <t>=nN2_*MWN2_</t>
  </si>
  <si>
    <t>N2 mass rate through heater</t>
  </si>
  <si>
    <t>Fixed Constants</t>
  </si>
  <si>
    <t>Fuel is pure methane with complete stoichiometric combustion with dry air:  CH4 + 2O2 + 7.52N2 -&gt; CO2 + 2H2O +7.52N2</t>
  </si>
  <si>
    <t>Input Parameters</t>
  </si>
  <si>
    <t>Btu/h</t>
  </si>
  <si>
    <t>1/h</t>
  </si>
  <si>
    <t>lbmol/h</t>
  </si>
  <si>
    <t>lb/h</t>
  </si>
  <si>
    <t>Btu/h-ft3</t>
  </si>
  <si>
    <t>(Note:  The use of underscores in some of the variable names is merely a formatting requirement of Excel and has no technical signficance)</t>
  </si>
  <si>
    <t>NO2, CO, CO2, and H2O Analysis for Unvented Heaters</t>
  </si>
  <si>
    <t>Maximum HC according to Option A</t>
  </si>
  <si>
    <t>Maximum HC according to Option B</t>
  </si>
  <si>
    <t>Hcmax_A</t>
  </si>
  <si>
    <t>Hcmax_B</t>
  </si>
  <si>
    <t>20 ppm is the upper limit from Z21</t>
  </si>
  <si>
    <t>200 ppm is the upper limit from Z21</t>
  </si>
  <si>
    <t>0.35 /h is assumed to be typical of 62.2 compliance</t>
  </si>
  <si>
    <t>40000 Btu/h is the upper limit from Z21</t>
  </si>
  <si>
    <t>Equation</t>
  </si>
  <si>
    <t>Input cells</t>
  </si>
  <si>
    <t>=CNO2oa+(GNO2_*HC/PPM/g_lb/MWNO2)/((ACHinf+DNO2_)*Vuh/vair/MWair)*PPB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</si>
</sst>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"/>
    <numFmt numFmtId="167" formatCode="0.E+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2" fontId="0" fillId="0" borderId="0" xfId="0" applyNumberFormat="1" applyFill="1"/>
    <xf numFmtId="1" fontId="0" fillId="0" borderId="0" xfId="0" applyNumberFormat="1" applyFill="1"/>
    <xf numFmtId="164" fontId="0" fillId="0" borderId="0" xfId="0" applyNumberFormat="1" applyFill="1"/>
    <xf numFmtId="165" fontId="0" fillId="0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0" xfId="0" applyFill="1" applyBorder="1"/>
    <xf numFmtId="166" fontId="0" fillId="0" borderId="0" xfId="0" applyNumberFormat="1" applyFill="1"/>
    <xf numFmtId="167" fontId="0" fillId="0" borderId="0" xfId="0" applyNumberFormat="1" applyFill="1" applyBorder="1"/>
    <xf numFmtId="2" fontId="0" fillId="0" borderId="0" xfId="0" quotePrefix="1" applyNumberFormat="1" applyFill="1"/>
    <xf numFmtId="164" fontId="0" fillId="0" borderId="0" xfId="0" quotePrefix="1" applyNumberFormat="1" applyFill="1"/>
    <xf numFmtId="0" fontId="0" fillId="0" borderId="0" xfId="0" quotePrefix="1" applyFill="1"/>
    <xf numFmtId="1" fontId="0" fillId="0" borderId="0" xfId="0" quotePrefix="1" applyNumberFormat="1" applyFill="1"/>
    <xf numFmtId="166" fontId="0" fillId="0" borderId="0" xfId="0" quotePrefix="1" applyNumberFormat="1" applyFill="1"/>
    <xf numFmtId="165" fontId="0" fillId="0" borderId="0" xfId="0" quotePrefix="1" applyNumberFormat="1" applyFill="1"/>
    <xf numFmtId="0" fontId="0" fillId="0" borderId="0" xfId="0" quotePrefix="1"/>
    <xf numFmtId="2" fontId="0" fillId="0" borderId="0" xfId="0" quotePrefix="1" applyNumberFormat="1"/>
    <xf numFmtId="1" fontId="0" fillId="0" borderId="0" xfId="0" applyNumberFormat="1" applyFill="1" applyBorder="1"/>
    <xf numFmtId="0" fontId="4" fillId="0" borderId="0" xfId="0" applyFont="1" applyFill="1"/>
    <xf numFmtId="2" fontId="0" fillId="0" borderId="0" xfId="0" applyNumberFormat="1" applyFill="1" applyBorder="1"/>
    <xf numFmtId="1" fontId="0" fillId="0" borderId="0" xfId="0" quotePrefix="1" applyNumberFormat="1" applyFill="1" applyAlignment="1">
      <alignment wrapText="1"/>
    </xf>
    <xf numFmtId="0" fontId="0" fillId="2" borderId="1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Normal="100" workbookViewId="0">
      <selection activeCell="A17" sqref="A17"/>
    </sheetView>
  </sheetViews>
  <sheetFormatPr defaultRowHeight="14.5" x14ac:dyDescent="0.35"/>
  <cols>
    <col min="1" max="1" width="11.453125" customWidth="1"/>
    <col min="2" max="2" width="7.90625" customWidth="1"/>
    <col min="3" max="3" width="12.08984375" customWidth="1"/>
    <col min="4" max="4" width="35.1796875" customWidth="1"/>
    <col min="5" max="5" width="72.54296875" customWidth="1"/>
  </cols>
  <sheetData>
    <row r="1" spans="1:5" s="2" customFormat="1" x14ac:dyDescent="0.35">
      <c r="A1" s="2" t="s">
        <v>164</v>
      </c>
    </row>
    <row r="3" spans="1:5" x14ac:dyDescent="0.35">
      <c r="A3" s="1" t="s">
        <v>47</v>
      </c>
    </row>
    <row r="4" spans="1:5" x14ac:dyDescent="0.35">
      <c r="A4" t="s">
        <v>156</v>
      </c>
    </row>
    <row r="5" spans="1:5" x14ac:dyDescent="0.35">
      <c r="A5" t="s">
        <v>137</v>
      </c>
    </row>
    <row r="6" spans="1:5" x14ac:dyDescent="0.35">
      <c r="A6" t="s">
        <v>80</v>
      </c>
    </row>
    <row r="7" spans="1:5" x14ac:dyDescent="0.35">
      <c r="A7" t="s">
        <v>48</v>
      </c>
    </row>
    <row r="8" spans="1:5" x14ac:dyDescent="0.35">
      <c r="A8" t="s">
        <v>134</v>
      </c>
    </row>
    <row r="9" spans="1:5" x14ac:dyDescent="0.35">
      <c r="A9" t="s">
        <v>49</v>
      </c>
    </row>
    <row r="10" spans="1:5" x14ac:dyDescent="0.35">
      <c r="A10" t="s">
        <v>133</v>
      </c>
    </row>
    <row r="11" spans="1:5" x14ac:dyDescent="0.35">
      <c r="A11" t="s">
        <v>132</v>
      </c>
    </row>
    <row r="12" spans="1:5" x14ac:dyDescent="0.35">
      <c r="A12" t="s">
        <v>136</v>
      </c>
    </row>
    <row r="13" spans="1:5" x14ac:dyDescent="0.35">
      <c r="A13" t="s">
        <v>135</v>
      </c>
    </row>
    <row r="15" spans="1:5" x14ac:dyDescent="0.35">
      <c r="A15" s="1" t="s">
        <v>2</v>
      </c>
      <c r="B15" s="28" t="s">
        <v>3</v>
      </c>
      <c r="C15" s="1" t="s">
        <v>4</v>
      </c>
      <c r="D15" s="1" t="s">
        <v>5</v>
      </c>
      <c r="E15" s="1" t="s">
        <v>47</v>
      </c>
    </row>
    <row r="16" spans="1:5" x14ac:dyDescent="0.35">
      <c r="A16" s="9" t="s">
        <v>163</v>
      </c>
      <c r="B16" s="1"/>
      <c r="C16" s="1"/>
      <c r="D16" s="1"/>
      <c r="E16" s="1"/>
    </row>
    <row r="17" spans="1:5" x14ac:dyDescent="0.35">
      <c r="A17" s="27" t="s">
        <v>174</v>
      </c>
      <c r="B17" s="1"/>
      <c r="C17" s="1"/>
      <c r="D17" s="1"/>
      <c r="E17" s="1"/>
    </row>
    <row r="18" spans="1:5" x14ac:dyDescent="0.35">
      <c r="A18" s="9" t="s">
        <v>157</v>
      </c>
      <c r="B18" s="1"/>
      <c r="C18" s="1"/>
      <c r="D18" s="1"/>
    </row>
    <row r="19" spans="1:5" x14ac:dyDescent="0.35">
      <c r="A19" t="s">
        <v>0</v>
      </c>
      <c r="B19" s="25">
        <v>10000</v>
      </c>
      <c r="C19" t="s">
        <v>158</v>
      </c>
      <c r="D19" t="s">
        <v>1</v>
      </c>
      <c r="E19" s="3" t="s">
        <v>172</v>
      </c>
    </row>
    <row r="20" spans="1:5" x14ac:dyDescent="0.35">
      <c r="A20" t="s">
        <v>143</v>
      </c>
      <c r="B20" s="25">
        <v>20</v>
      </c>
      <c r="C20" t="s">
        <v>17</v>
      </c>
      <c r="D20" t="s">
        <v>50</v>
      </c>
      <c r="E20" s="3" t="s">
        <v>169</v>
      </c>
    </row>
    <row r="21" spans="1:5" x14ac:dyDescent="0.35">
      <c r="A21" t="s">
        <v>62</v>
      </c>
      <c r="B21" s="25">
        <v>200</v>
      </c>
      <c r="C21" t="s">
        <v>17</v>
      </c>
      <c r="D21" t="s">
        <v>63</v>
      </c>
      <c r="E21" s="3" t="s">
        <v>170</v>
      </c>
    </row>
    <row r="22" spans="1:5" x14ac:dyDescent="0.35">
      <c r="A22" t="s">
        <v>20</v>
      </c>
      <c r="B22" s="25">
        <v>500</v>
      </c>
      <c r="C22" t="s">
        <v>21</v>
      </c>
      <c r="D22" t="s">
        <v>22</v>
      </c>
      <c r="E22" s="3"/>
    </row>
    <row r="23" spans="1:5" x14ac:dyDescent="0.35">
      <c r="A23" t="s">
        <v>23</v>
      </c>
      <c r="B23" s="25">
        <v>8</v>
      </c>
      <c r="C23" t="s">
        <v>24</v>
      </c>
      <c r="D23" t="s">
        <v>25</v>
      </c>
      <c r="E23" s="3"/>
    </row>
    <row r="24" spans="1:5" x14ac:dyDescent="0.35">
      <c r="A24" t="s">
        <v>76</v>
      </c>
      <c r="B24" s="26">
        <v>0.35</v>
      </c>
      <c r="C24" t="s">
        <v>159</v>
      </c>
      <c r="D24" t="s">
        <v>77</v>
      </c>
      <c r="E24" s="3" t="s">
        <v>171</v>
      </c>
    </row>
    <row r="25" spans="1:5" x14ac:dyDescent="0.35">
      <c r="A25" t="s">
        <v>18</v>
      </c>
      <c r="B25" s="25">
        <v>0</v>
      </c>
      <c r="C25" t="s">
        <v>17</v>
      </c>
      <c r="D25" t="s">
        <v>19</v>
      </c>
      <c r="E25" s="3"/>
    </row>
    <row r="26" spans="1:5" x14ac:dyDescent="0.35">
      <c r="A26" t="s">
        <v>53</v>
      </c>
      <c r="B26" s="25">
        <v>0</v>
      </c>
      <c r="C26" t="s">
        <v>54</v>
      </c>
      <c r="D26" t="s">
        <v>55</v>
      </c>
      <c r="E26" s="3"/>
    </row>
    <row r="27" spans="1:5" x14ac:dyDescent="0.35">
      <c r="E27" s="3"/>
    </row>
    <row r="28" spans="1:5" x14ac:dyDescent="0.35">
      <c r="B28" s="10"/>
      <c r="E28" s="10"/>
    </row>
    <row r="29" spans="1:5" x14ac:dyDescent="0.35">
      <c r="A29" s="9" t="s">
        <v>155</v>
      </c>
    </row>
    <row r="30" spans="1:5" x14ac:dyDescent="0.35">
      <c r="A30" t="s">
        <v>146</v>
      </c>
      <c r="B30" s="23">
        <v>0.8</v>
      </c>
      <c r="C30" t="s">
        <v>159</v>
      </c>
      <c r="D30" t="s">
        <v>130</v>
      </c>
    </row>
    <row r="31" spans="1:5" x14ac:dyDescent="0.35">
      <c r="A31" t="s">
        <v>81</v>
      </c>
      <c r="B31" s="10">
        <v>21500</v>
      </c>
      <c r="C31" t="s">
        <v>6</v>
      </c>
      <c r="D31" t="s">
        <v>7</v>
      </c>
    </row>
    <row r="32" spans="1:5" x14ac:dyDescent="0.35">
      <c r="A32" t="s">
        <v>8</v>
      </c>
      <c r="B32" s="10">
        <v>16</v>
      </c>
      <c r="C32" t="s">
        <v>9</v>
      </c>
      <c r="D32" t="s">
        <v>12</v>
      </c>
    </row>
    <row r="33" spans="1:5" x14ac:dyDescent="0.35">
      <c r="A33" t="s">
        <v>149</v>
      </c>
      <c r="B33" s="10">
        <v>32</v>
      </c>
      <c r="C33" t="s">
        <v>9</v>
      </c>
      <c r="D33" t="s">
        <v>15</v>
      </c>
    </row>
    <row r="34" spans="1:5" x14ac:dyDescent="0.35">
      <c r="A34" t="s">
        <v>10</v>
      </c>
      <c r="B34" s="10">
        <v>44</v>
      </c>
      <c r="C34" t="s">
        <v>9</v>
      </c>
      <c r="D34" t="s">
        <v>11</v>
      </c>
    </row>
    <row r="35" spans="1:5" x14ac:dyDescent="0.35">
      <c r="A35" t="s">
        <v>13</v>
      </c>
      <c r="B35" s="10">
        <v>18</v>
      </c>
      <c r="C35" t="s">
        <v>9</v>
      </c>
      <c r="D35" t="s">
        <v>14</v>
      </c>
    </row>
    <row r="36" spans="1:5" x14ac:dyDescent="0.35">
      <c r="A36" t="s">
        <v>151</v>
      </c>
      <c r="B36" s="10">
        <v>28</v>
      </c>
      <c r="C36" t="s">
        <v>9</v>
      </c>
      <c r="D36" t="s">
        <v>152</v>
      </c>
    </row>
    <row r="37" spans="1:5" x14ac:dyDescent="0.35">
      <c r="A37" t="s">
        <v>141</v>
      </c>
      <c r="B37" s="10">
        <v>46</v>
      </c>
      <c r="C37" t="s">
        <v>9</v>
      </c>
      <c r="D37" t="s">
        <v>58</v>
      </c>
    </row>
    <row r="38" spans="1:5" x14ac:dyDescent="0.35">
      <c r="A38" t="s">
        <v>57</v>
      </c>
      <c r="B38" s="10">
        <v>28</v>
      </c>
      <c r="C38" t="s">
        <v>9</v>
      </c>
      <c r="D38" t="s">
        <v>59</v>
      </c>
    </row>
    <row r="39" spans="1:5" x14ac:dyDescent="0.35">
      <c r="A39" t="s">
        <v>61</v>
      </c>
      <c r="B39" s="10">
        <v>29</v>
      </c>
      <c r="C39" t="s">
        <v>9</v>
      </c>
      <c r="D39" t="s">
        <v>30</v>
      </c>
    </row>
    <row r="40" spans="1:5" x14ac:dyDescent="0.35">
      <c r="A40" t="s">
        <v>94</v>
      </c>
      <c r="B40" s="10">
        <v>1545</v>
      </c>
      <c r="C40" t="s">
        <v>95</v>
      </c>
      <c r="D40" t="s">
        <v>101</v>
      </c>
    </row>
    <row r="41" spans="1:5" x14ac:dyDescent="0.35">
      <c r="A41" t="s">
        <v>99</v>
      </c>
      <c r="B41" s="12">
        <v>1000000</v>
      </c>
      <c r="C41" t="s">
        <v>17</v>
      </c>
      <c r="D41" t="s">
        <v>100</v>
      </c>
    </row>
    <row r="42" spans="1:5" x14ac:dyDescent="0.35">
      <c r="A42" t="s">
        <v>102</v>
      </c>
      <c r="B42" s="12">
        <v>1000000000</v>
      </c>
      <c r="C42" t="s">
        <v>54</v>
      </c>
      <c r="D42" t="s">
        <v>103</v>
      </c>
    </row>
    <row r="43" spans="1:5" x14ac:dyDescent="0.35">
      <c r="A43" t="s">
        <v>124</v>
      </c>
      <c r="B43" s="21">
        <v>454</v>
      </c>
      <c r="C43" t="s">
        <v>125</v>
      </c>
      <c r="D43" t="s">
        <v>126</v>
      </c>
    </row>
    <row r="44" spans="1:5" x14ac:dyDescent="0.35">
      <c r="A44" t="s">
        <v>44</v>
      </c>
      <c r="B44" s="10">
        <v>0.36299999999999999</v>
      </c>
      <c r="C44" t="s">
        <v>41</v>
      </c>
      <c r="D44" t="s">
        <v>45</v>
      </c>
    </row>
    <row r="45" spans="1:5" x14ac:dyDescent="0.35">
      <c r="A45" t="s">
        <v>40</v>
      </c>
      <c r="B45" s="10">
        <v>14.7</v>
      </c>
      <c r="C45" t="s">
        <v>41</v>
      </c>
      <c r="D45" t="s">
        <v>42</v>
      </c>
    </row>
    <row r="46" spans="1:5" x14ac:dyDescent="0.35">
      <c r="A46" t="s">
        <v>82</v>
      </c>
      <c r="B46" s="10">
        <v>70</v>
      </c>
      <c r="C46" t="s">
        <v>83</v>
      </c>
      <c r="D46" t="s">
        <v>84</v>
      </c>
    </row>
    <row r="47" spans="1:5" x14ac:dyDescent="0.35">
      <c r="B47" s="10"/>
    </row>
    <row r="48" spans="1:5" x14ac:dyDescent="0.35">
      <c r="A48" s="1" t="s">
        <v>2</v>
      </c>
      <c r="B48" s="1" t="s">
        <v>3</v>
      </c>
      <c r="C48" s="1" t="s">
        <v>4</v>
      </c>
      <c r="D48" s="1" t="s">
        <v>5</v>
      </c>
      <c r="E48" s="1" t="s">
        <v>173</v>
      </c>
    </row>
    <row r="49" spans="1:9" x14ac:dyDescent="0.35">
      <c r="B49" s="21"/>
    </row>
    <row r="50" spans="1:9" x14ac:dyDescent="0.35">
      <c r="A50" s="9" t="s">
        <v>69</v>
      </c>
      <c r="B50" s="10"/>
    </row>
    <row r="51" spans="1:9" x14ac:dyDescent="0.35">
      <c r="A51" t="s">
        <v>139</v>
      </c>
      <c r="B51" s="6">
        <f>mCH4_/MWCH4</f>
        <v>2.9069767441860465E-2</v>
      </c>
      <c r="C51" t="s">
        <v>160</v>
      </c>
      <c r="D51" t="s">
        <v>87</v>
      </c>
      <c r="E51" s="14" t="s">
        <v>106</v>
      </c>
    </row>
    <row r="52" spans="1:9" x14ac:dyDescent="0.35">
      <c r="A52" t="s">
        <v>140</v>
      </c>
      <c r="B52" s="6">
        <f>2*nCH4_</f>
        <v>5.8139534883720929E-2</v>
      </c>
      <c r="C52" t="s">
        <v>160</v>
      </c>
      <c r="D52" t="s">
        <v>88</v>
      </c>
      <c r="E52" s="14" t="s">
        <v>107</v>
      </c>
      <c r="I52" s="8"/>
    </row>
    <row r="53" spans="1:9" x14ac:dyDescent="0.35">
      <c r="A53" t="s">
        <v>142</v>
      </c>
      <c r="B53" s="6">
        <f>1*nCH4_</f>
        <v>2.9069767441860465E-2</v>
      </c>
      <c r="C53" t="s">
        <v>160</v>
      </c>
      <c r="D53" t="s">
        <v>89</v>
      </c>
      <c r="E53" s="14" t="s">
        <v>108</v>
      </c>
    </row>
    <row r="54" spans="1:9" x14ac:dyDescent="0.35">
      <c r="A54" t="s">
        <v>85</v>
      </c>
      <c r="B54" s="6">
        <f>2*nCH4_</f>
        <v>5.8139534883720929E-2</v>
      </c>
      <c r="C54" t="s">
        <v>160</v>
      </c>
      <c r="D54" t="s">
        <v>90</v>
      </c>
      <c r="E54" s="14" t="s">
        <v>107</v>
      </c>
    </row>
    <row r="55" spans="1:9" x14ac:dyDescent="0.35">
      <c r="A55" t="s">
        <v>144</v>
      </c>
      <c r="B55" s="6">
        <f>2*3.76*nCH4_</f>
        <v>0.21860465116279068</v>
      </c>
      <c r="C55" t="s">
        <v>160</v>
      </c>
      <c r="D55" t="s">
        <v>104</v>
      </c>
      <c r="E55" s="14" t="s">
        <v>109</v>
      </c>
    </row>
    <row r="56" spans="1:9" x14ac:dyDescent="0.35">
      <c r="A56" t="s">
        <v>138</v>
      </c>
      <c r="B56" s="4">
        <f>HC/LHVCH4</f>
        <v>0.46511627906976744</v>
      </c>
      <c r="C56" t="s">
        <v>161</v>
      </c>
      <c r="D56" t="s">
        <v>86</v>
      </c>
      <c r="E56" s="13" t="s">
        <v>105</v>
      </c>
    </row>
    <row r="57" spans="1:9" x14ac:dyDescent="0.35">
      <c r="A57" t="s">
        <v>147</v>
      </c>
      <c r="B57" s="4">
        <f>nO2_*MWO2_</f>
        <v>1.8604651162790697</v>
      </c>
      <c r="C57" t="s">
        <v>161</v>
      </c>
      <c r="D57" t="s">
        <v>91</v>
      </c>
      <c r="E57" s="13" t="s">
        <v>110</v>
      </c>
    </row>
    <row r="58" spans="1:9" x14ac:dyDescent="0.35">
      <c r="A58" t="s">
        <v>148</v>
      </c>
      <c r="B58" s="4">
        <f>nCO2_*MWCO2</f>
        <v>1.2790697674418605</v>
      </c>
      <c r="C58" t="s">
        <v>161</v>
      </c>
      <c r="D58" t="s">
        <v>92</v>
      </c>
      <c r="E58" s="13" t="s">
        <v>111</v>
      </c>
    </row>
    <row r="59" spans="1:9" x14ac:dyDescent="0.35">
      <c r="A59" t="s">
        <v>16</v>
      </c>
      <c r="B59" s="4">
        <f>nH2O*MWH2O</f>
        <v>1.0465116279069768</v>
      </c>
      <c r="C59" t="s">
        <v>161</v>
      </c>
      <c r="D59" t="s">
        <v>93</v>
      </c>
      <c r="E59" s="13" t="s">
        <v>112</v>
      </c>
    </row>
    <row r="60" spans="1:9" x14ac:dyDescent="0.35">
      <c r="A60" t="s">
        <v>150</v>
      </c>
      <c r="B60" s="4">
        <f>nN2_*MWN2_</f>
        <v>6.1209302325581394</v>
      </c>
      <c r="C60" t="s">
        <v>161</v>
      </c>
      <c r="D60" t="s">
        <v>154</v>
      </c>
      <c r="E60" s="13" t="s">
        <v>153</v>
      </c>
    </row>
    <row r="61" spans="1:9" x14ac:dyDescent="0.35">
      <c r="B61" s="4"/>
      <c r="E61" s="13"/>
    </row>
    <row r="62" spans="1:9" x14ac:dyDescent="0.35">
      <c r="A62" s="9" t="s">
        <v>70</v>
      </c>
      <c r="B62" s="4"/>
    </row>
    <row r="63" spans="1:9" x14ac:dyDescent="0.35">
      <c r="A63" t="s">
        <v>26</v>
      </c>
      <c r="B63" s="3">
        <f>Afl*H</f>
        <v>4000</v>
      </c>
      <c r="C63" t="s">
        <v>27</v>
      </c>
      <c r="D63" t="s">
        <v>79</v>
      </c>
      <c r="E63" s="15" t="s">
        <v>113</v>
      </c>
    </row>
    <row r="64" spans="1:9" x14ac:dyDescent="0.35">
      <c r="A64" t="s">
        <v>35</v>
      </c>
      <c r="B64" s="5">
        <f>Vuh*ACHinf/60</f>
        <v>23.333333333333332</v>
      </c>
      <c r="C64" t="s">
        <v>36</v>
      </c>
      <c r="D64" t="s">
        <v>37</v>
      </c>
      <c r="E64" s="16" t="s">
        <v>115</v>
      </c>
    </row>
    <row r="65" spans="1:5" x14ac:dyDescent="0.35">
      <c r="A65" t="s">
        <v>96</v>
      </c>
      <c r="B65" s="11">
        <f>Runiv/MWair*(T+460)/(P*144)</f>
        <v>13.339100007819221</v>
      </c>
      <c r="C65" t="s">
        <v>97</v>
      </c>
      <c r="D65" t="s">
        <v>98</v>
      </c>
      <c r="E65" s="17" t="s">
        <v>116</v>
      </c>
    </row>
    <row r="66" spans="1:5" x14ac:dyDescent="0.35">
      <c r="A66" t="s">
        <v>28</v>
      </c>
      <c r="B66" s="5">
        <f>Qoa/vair*60</f>
        <v>104.9546070708921</v>
      </c>
      <c r="C66" t="s">
        <v>161</v>
      </c>
      <c r="D66" t="s">
        <v>34</v>
      </c>
      <c r="E66" s="16" t="s">
        <v>122</v>
      </c>
    </row>
    <row r="67" spans="1:5" x14ac:dyDescent="0.35">
      <c r="A67" s="3" t="s">
        <v>123</v>
      </c>
      <c r="B67" s="4">
        <f>HC/Vuh</f>
        <v>2.5</v>
      </c>
      <c r="C67" s="3" t="s">
        <v>162</v>
      </c>
      <c r="D67" s="3" t="s">
        <v>78</v>
      </c>
      <c r="E67" s="13" t="s">
        <v>114</v>
      </c>
    </row>
    <row r="68" spans="1:5" x14ac:dyDescent="0.35">
      <c r="A68" s="3"/>
      <c r="B68" s="5"/>
      <c r="C68" s="3"/>
      <c r="D68" s="3"/>
      <c r="E68" s="16"/>
    </row>
    <row r="69" spans="1:5" x14ac:dyDescent="0.35">
      <c r="A69" s="22" t="s">
        <v>71</v>
      </c>
      <c r="B69" s="3"/>
      <c r="C69" s="3"/>
      <c r="D69" s="3"/>
    </row>
    <row r="70" spans="1:5" x14ac:dyDescent="0.35">
      <c r="A70" s="3" t="s">
        <v>29</v>
      </c>
      <c r="B70" s="5">
        <f>CCO2oa+(nCO2_)/(moa/MWair)*PPM</f>
        <v>8032.2653701569225</v>
      </c>
      <c r="C70" s="3" t="s">
        <v>17</v>
      </c>
      <c r="D70" s="3" t="s">
        <v>31</v>
      </c>
      <c r="E70" s="16" t="s">
        <v>117</v>
      </c>
    </row>
    <row r="71" spans="1:5" x14ac:dyDescent="0.35">
      <c r="A71" s="3"/>
      <c r="B71" s="5"/>
      <c r="C71" s="3"/>
      <c r="D71" s="3"/>
      <c r="E71" s="16"/>
    </row>
    <row r="72" spans="1:5" x14ac:dyDescent="0.35">
      <c r="A72" s="22" t="s">
        <v>72</v>
      </c>
      <c r="B72" s="5"/>
      <c r="C72" s="3"/>
      <c r="D72" s="3"/>
    </row>
    <row r="73" spans="1:5" x14ac:dyDescent="0.35">
      <c r="A73" s="3" t="s">
        <v>33</v>
      </c>
      <c r="B73" s="6">
        <f>(nH2O)/(moa/MWair)</f>
        <v>1.6064530740313845E-2</v>
      </c>
      <c r="C73" s="3" t="s">
        <v>32</v>
      </c>
      <c r="D73" s="3" t="s">
        <v>38</v>
      </c>
      <c r="E73" s="14" t="s">
        <v>118</v>
      </c>
    </row>
    <row r="74" spans="1:5" x14ac:dyDescent="0.35">
      <c r="A74" s="3" t="s">
        <v>39</v>
      </c>
      <c r="B74" s="7">
        <f>yH2Oia*P</f>
        <v>0.23614860188261352</v>
      </c>
      <c r="C74" s="3" t="s">
        <v>41</v>
      </c>
      <c r="D74" s="3" t="s">
        <v>43</v>
      </c>
      <c r="E74" s="18" t="s">
        <v>119</v>
      </c>
    </row>
    <row r="75" spans="1:5" x14ac:dyDescent="0.35">
      <c r="A75" s="3" t="s">
        <v>73</v>
      </c>
      <c r="B75" s="5">
        <f>PH2Oia/PsH2Oia*100</f>
        <v>65.054711262427972</v>
      </c>
      <c r="C75" s="3" t="s">
        <v>46</v>
      </c>
      <c r="D75" s="3" t="s">
        <v>68</v>
      </c>
      <c r="E75" s="16" t="s">
        <v>120</v>
      </c>
    </row>
    <row r="76" spans="1:5" x14ac:dyDescent="0.35">
      <c r="A76" s="3"/>
      <c r="B76" s="5"/>
      <c r="C76" s="3"/>
      <c r="D76" s="3"/>
      <c r="E76" s="16"/>
    </row>
    <row r="77" spans="1:5" x14ac:dyDescent="0.35">
      <c r="A77" s="22" t="s">
        <v>74</v>
      </c>
      <c r="B77" s="5"/>
      <c r="C77" s="3"/>
      <c r="D77" s="3"/>
    </row>
    <row r="78" spans="1:5" x14ac:dyDescent="0.35">
      <c r="A78" s="3" t="s">
        <v>167</v>
      </c>
      <c r="B78" s="3">
        <f>0.71*Vuh</f>
        <v>2840</v>
      </c>
      <c r="C78" s="3" t="s">
        <v>158</v>
      </c>
      <c r="D78" s="3" t="s">
        <v>165</v>
      </c>
      <c r="E78" s="19" t="s">
        <v>129</v>
      </c>
    </row>
    <row r="79" spans="1:5" x14ac:dyDescent="0.35">
      <c r="A79" s="3" t="s">
        <v>168</v>
      </c>
      <c r="B79" s="5">
        <f>16.32*Vuh/ANO2_</f>
        <v>3264</v>
      </c>
      <c r="C79" s="3" t="s">
        <v>158</v>
      </c>
      <c r="D79" s="3" t="s">
        <v>166</v>
      </c>
      <c r="E79" s="19" t="s">
        <v>121</v>
      </c>
    </row>
    <row r="80" spans="1:5" x14ac:dyDescent="0.35">
      <c r="A80" s="3" t="s">
        <v>145</v>
      </c>
      <c r="B80" s="11">
        <f>(nN2_+nCO2_)*ANO2_/(mCH4_*LHVCH4)*MWNO2*g_lb</f>
        <v>10.344865116279069</v>
      </c>
      <c r="C80" s="3" t="s">
        <v>52</v>
      </c>
      <c r="D80" s="3" t="s">
        <v>51</v>
      </c>
      <c r="E80" s="20" t="s">
        <v>128</v>
      </c>
    </row>
    <row r="81" spans="1:5" ht="14.5" customHeight="1" x14ac:dyDescent="0.35">
      <c r="A81" s="3" t="s">
        <v>56</v>
      </c>
      <c r="B81" s="5">
        <f>CNO2oa+(GNO2_*HC/PPM/g_lb/MWNO2)/((ACHinf+DNO2_)*Vuh/vair/MWair)*PPB</f>
        <v>416.56026667492063</v>
      </c>
      <c r="C81" s="3" t="s">
        <v>54</v>
      </c>
      <c r="D81" s="3" t="s">
        <v>60</v>
      </c>
      <c r="E81" s="24" t="s">
        <v>175</v>
      </c>
    </row>
    <row r="82" spans="1:5" x14ac:dyDescent="0.35">
      <c r="A82" s="3"/>
      <c r="B82" s="5"/>
      <c r="C82" s="3"/>
      <c r="D82" s="3"/>
      <c r="E82" s="16"/>
    </row>
    <row r="83" spans="1:5" x14ac:dyDescent="0.35">
      <c r="A83" s="22" t="s">
        <v>75</v>
      </c>
      <c r="B83" s="5"/>
      <c r="C83" s="3"/>
      <c r="D83" s="3"/>
    </row>
    <row r="84" spans="1:5" x14ac:dyDescent="0.35">
      <c r="A84" s="3" t="s">
        <v>64</v>
      </c>
      <c r="B84" s="4">
        <f>(nN2_+nCO2_)*ACO/(mCH4_*LHVCH4)*MWCO*g_lb</f>
        <v>62.968744186046507</v>
      </c>
      <c r="C84" s="3" t="s">
        <v>52</v>
      </c>
      <c r="D84" s="3" t="s">
        <v>65</v>
      </c>
      <c r="E84" s="20" t="s">
        <v>131</v>
      </c>
    </row>
    <row r="85" spans="1:5" x14ac:dyDescent="0.35">
      <c r="A85" s="3" t="s">
        <v>66</v>
      </c>
      <c r="B85" s="4">
        <f>(GCO*HC/g_lb/MWCO)/(ACHinf*Vuh/vair/MWair)</f>
        <v>13.686980190747397</v>
      </c>
      <c r="C85" s="3" t="s">
        <v>17</v>
      </c>
      <c r="D85" s="3" t="s">
        <v>67</v>
      </c>
      <c r="E85" s="13" t="s">
        <v>127</v>
      </c>
    </row>
  </sheetData>
  <sheetProtection algorithmName="SHA-512" hashValue="iT3v+M5oF82a8fMWxUNH16W0OrIO1DyZLpCHSiw2GDw73ncRjFHBbBIp3BLk+7np6ez08py5X+mDRI/Ti4I0qA==" saltValue="HCwiEdW+iJRW+qfSjTDv7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49</vt:i4>
      </vt:variant>
    </vt:vector>
  </HeadingPairs>
  <TitlesOfParts>
    <vt:vector size="50" baseType="lpstr">
      <vt:lpstr>Sheet1</vt:lpstr>
      <vt:lpstr>ACHinf</vt:lpstr>
      <vt:lpstr>ACO</vt:lpstr>
      <vt:lpstr>Afl</vt:lpstr>
      <vt:lpstr>ANO2_</vt:lpstr>
      <vt:lpstr>CCO2ia</vt:lpstr>
      <vt:lpstr>CCO2oa</vt:lpstr>
      <vt:lpstr>CCOia</vt:lpstr>
      <vt:lpstr>CNO2ia</vt:lpstr>
      <vt:lpstr>CNO2oa</vt:lpstr>
      <vt:lpstr>DNO2_</vt:lpstr>
      <vt:lpstr>DRHia</vt:lpstr>
      <vt:lpstr>g_lb</vt:lpstr>
      <vt:lpstr>GCO</vt:lpstr>
      <vt:lpstr>GNO2_</vt:lpstr>
      <vt:lpstr>H</vt:lpstr>
      <vt:lpstr>HC</vt:lpstr>
      <vt:lpstr>HC_Vuh</vt:lpstr>
      <vt:lpstr>Hcmax</vt:lpstr>
      <vt:lpstr>LHVCH4</vt:lpstr>
      <vt:lpstr>mCH4_</vt:lpstr>
      <vt:lpstr>mCO2_</vt:lpstr>
      <vt:lpstr>mH2O</vt:lpstr>
      <vt:lpstr>mN2_</vt:lpstr>
      <vt:lpstr>mO2_</vt:lpstr>
      <vt:lpstr>moa</vt:lpstr>
      <vt:lpstr>MWair</vt:lpstr>
      <vt:lpstr>MWCH4</vt:lpstr>
      <vt:lpstr>MWCO</vt:lpstr>
      <vt:lpstr>MWCO2</vt:lpstr>
      <vt:lpstr>MWH2O</vt:lpstr>
      <vt:lpstr>MWN2_</vt:lpstr>
      <vt:lpstr>MWNO2</vt:lpstr>
      <vt:lpstr>MWO2_</vt:lpstr>
      <vt:lpstr>nCH4_</vt:lpstr>
      <vt:lpstr>nCO2_</vt:lpstr>
      <vt:lpstr>nH2O</vt:lpstr>
      <vt:lpstr>nN2_</vt:lpstr>
      <vt:lpstr>nO2_</vt:lpstr>
      <vt:lpstr>P</vt:lpstr>
      <vt:lpstr>PH2Oia</vt:lpstr>
      <vt:lpstr>PPB</vt:lpstr>
      <vt:lpstr>PPM</vt:lpstr>
      <vt:lpstr>PsH2Oia</vt:lpstr>
      <vt:lpstr>Qoa</vt:lpstr>
      <vt:lpstr>Runiv</vt:lpstr>
      <vt:lpstr>T</vt:lpstr>
      <vt:lpstr>vair</vt:lpstr>
      <vt:lpstr>Vuh</vt:lpstr>
      <vt:lpstr>yH2Oia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Crawford;mhsherman@lbl.gov;pfairey@fsec.ucf.edu</dc:creator>
  <cp:lastModifiedBy>Philip Fairey</cp:lastModifiedBy>
  <dcterms:created xsi:type="dcterms:W3CDTF">2020-07-10T13:56:14Z</dcterms:created>
  <dcterms:modified xsi:type="dcterms:W3CDTF">2022-04-14T17:50:37Z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Owner">
    <vt:lpwstr>ccrawfr3@jci.com</vt:lpwstr>
  </property>
  <property fmtid="{D5CDD505-2E9C-101B-9397-08002B2CF9AE}" pid="5" name="MSIP_Label_6be01c0c-f9b3-4dc4-af0b-a82110cc37cd_SetDate">
    <vt:lpwstr>2020-07-10T13:56:33.3787949Z</vt:lpwstr>
  </property>
  <property fmtid="{D5CDD505-2E9C-101B-9397-08002B2CF9AE}" pid="6" name="MSIP_Label_6be01c0c-f9b3-4dc4-af0b-a82110cc37cd_Name">
    <vt:lpwstr>Internal</vt:lpwstr>
  </property>
  <property fmtid="{D5CDD505-2E9C-101B-9397-08002B2CF9AE}" pid="7" name="MSIP_Label_6be01c0c-f9b3-4dc4-af0b-a82110cc37cd_Application">
    <vt:lpwstr>Microsoft Azure Information Protection</vt:lpwstr>
  </property>
  <property fmtid="{D5CDD505-2E9C-101B-9397-08002B2CF9AE}" pid="8" name="MSIP_Label_6be01c0c-f9b3-4dc4-af0b-a82110cc37cd_ActionId">
    <vt:lpwstr>200bbfc6-bcc2-45a7-bba0-2fd8ca3fd953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</vt:lpwstr>
  </property>
</Properties>
</file>