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andards\241_2023\Supplemental Files\"/>
    </mc:Choice>
  </mc:AlternateContent>
  <xr:revisionPtr revIDLastSave="0" documentId="13_ncr:1_{965D0D77-E180-4F55-B9D2-498722D8FBF9}" xr6:coauthVersionLast="47" xr6:coauthVersionMax="47" xr10:uidLastSave="{00000000-0000-0000-0000-000000000000}"/>
  <bookViews>
    <workbookView xWindow="-120" yWindow="-120" windowWidth="38640" windowHeight="21840" firstSheet="1" activeTab="1" xr2:uid="{EF2749A6-72F7-4A9E-B4DE-F8D7B979366D}"/>
  </bookViews>
  <sheets>
    <sheet name="Sheet1" sheetId="1" state="hidden" r:id="rId1"/>
    <sheet name="Instructions" sheetId="10" r:id="rId2"/>
    <sheet name="Assessment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A8" i="8"/>
  <c r="A9" i="8"/>
  <c r="A7" i="8"/>
  <c r="M49" i="8"/>
  <c r="N58" i="8"/>
  <c r="Q58" i="8" s="1"/>
  <c r="N57" i="8"/>
  <c r="Q57" i="8" s="1"/>
  <c r="N56" i="8"/>
  <c r="Q56" i="8" s="1"/>
  <c r="N55" i="8"/>
  <c r="O55" i="8" s="1"/>
  <c r="N54" i="8"/>
  <c r="Q54" i="8" s="1"/>
  <c r="N53" i="8"/>
  <c r="Q53" i="8" s="1"/>
  <c r="N52" i="8"/>
  <c r="P52" i="8" s="1"/>
  <c r="N51" i="8"/>
  <c r="O51" i="8" s="1"/>
  <c r="N50" i="8"/>
  <c r="Q50" i="8" s="1"/>
  <c r="N49" i="8"/>
  <c r="Q49" i="8" s="1"/>
  <c r="N48" i="8"/>
  <c r="Q48" i="8" s="1"/>
  <c r="N47" i="8"/>
  <c r="O47" i="8" s="1"/>
  <c r="N46" i="8"/>
  <c r="Q46" i="8" s="1"/>
  <c r="N45" i="8"/>
  <c r="Q45" i="8" s="1"/>
  <c r="N44" i="8"/>
  <c r="Q44" i="8" s="1"/>
  <c r="N43" i="8"/>
  <c r="O43" i="8" s="1"/>
  <c r="N42" i="8"/>
  <c r="Q42" i="8" s="1"/>
  <c r="N41" i="8"/>
  <c r="Q41" i="8" s="1"/>
  <c r="N40" i="8"/>
  <c r="P40" i="8" s="1"/>
  <c r="N39" i="8"/>
  <c r="O39" i="8" s="1"/>
  <c r="N38" i="8"/>
  <c r="Q38" i="8" s="1"/>
  <c r="N37" i="8"/>
  <c r="Q37" i="8" s="1"/>
  <c r="N36" i="8"/>
  <c r="Q36" i="8" s="1"/>
  <c r="N35" i="8"/>
  <c r="O35" i="8" s="1"/>
  <c r="N34" i="8"/>
  <c r="Q34" i="8" s="1"/>
  <c r="N33" i="8"/>
  <c r="Q33" i="8" s="1"/>
  <c r="N32" i="8"/>
  <c r="Q32" i="8" s="1"/>
  <c r="N31" i="8"/>
  <c r="O31" i="8" s="1"/>
  <c r="N30" i="8"/>
  <c r="Q30" i="8" s="1"/>
  <c r="N29" i="8"/>
  <c r="Q29" i="8" s="1"/>
  <c r="N28" i="8"/>
  <c r="P28" i="8" s="1"/>
  <c r="N27" i="8"/>
  <c r="O27" i="8" s="1"/>
  <c r="N26" i="8"/>
  <c r="Q26" i="8" s="1"/>
  <c r="N25" i="8"/>
  <c r="Q25" i="8" s="1"/>
  <c r="N24" i="8"/>
  <c r="Q24" i="8" s="1"/>
  <c r="N23" i="8"/>
  <c r="O23" i="8" s="1"/>
  <c r="N22" i="8"/>
  <c r="Q22" i="8" s="1"/>
  <c r="N21" i="8"/>
  <c r="Q21" i="8" s="1"/>
  <c r="N20" i="8"/>
  <c r="Q20" i="8" s="1"/>
  <c r="N19" i="8"/>
  <c r="O19" i="8" s="1"/>
  <c r="N18" i="8"/>
  <c r="Q18" i="8" s="1"/>
  <c r="L57" i="8"/>
  <c r="L55" i="8"/>
  <c r="L54" i="8"/>
  <c r="L53" i="8"/>
  <c r="L52" i="8"/>
  <c r="L50" i="8"/>
  <c r="L45" i="8"/>
  <c r="L43" i="8"/>
  <c r="L42" i="8"/>
  <c r="L41" i="8"/>
  <c r="L40" i="8"/>
  <c r="L38" i="8"/>
  <c r="L33" i="8"/>
  <c r="L31" i="8"/>
  <c r="L30" i="8"/>
  <c r="L29" i="8"/>
  <c r="L28" i="8"/>
  <c r="L26" i="8"/>
  <c r="L21" i="8"/>
  <c r="L19" i="8"/>
  <c r="L18" i="8"/>
  <c r="L17" i="8"/>
  <c r="K58" i="8"/>
  <c r="L58" i="8" s="1"/>
  <c r="K57" i="8"/>
  <c r="K56" i="8"/>
  <c r="L56" i="8" s="1"/>
  <c r="K55" i="8"/>
  <c r="K54" i="8"/>
  <c r="K53" i="8"/>
  <c r="K52" i="8"/>
  <c r="K51" i="8"/>
  <c r="L51" i="8" s="1"/>
  <c r="K50" i="8"/>
  <c r="K49" i="8"/>
  <c r="L49" i="8" s="1"/>
  <c r="K48" i="8"/>
  <c r="L48" i="8" s="1"/>
  <c r="K47" i="8"/>
  <c r="L47" i="8" s="1"/>
  <c r="K46" i="8"/>
  <c r="L46" i="8" s="1"/>
  <c r="K45" i="8"/>
  <c r="K44" i="8"/>
  <c r="L44" i="8" s="1"/>
  <c r="K43" i="8"/>
  <c r="K42" i="8"/>
  <c r="K41" i="8"/>
  <c r="K40" i="8"/>
  <c r="K39" i="8"/>
  <c r="L39" i="8" s="1"/>
  <c r="K38" i="8"/>
  <c r="K37" i="8"/>
  <c r="L37" i="8" s="1"/>
  <c r="K36" i="8"/>
  <c r="L36" i="8" s="1"/>
  <c r="K35" i="8"/>
  <c r="L35" i="8" s="1"/>
  <c r="K34" i="8"/>
  <c r="L34" i="8" s="1"/>
  <c r="K33" i="8"/>
  <c r="K32" i="8"/>
  <c r="L32" i="8" s="1"/>
  <c r="K31" i="8"/>
  <c r="K30" i="8"/>
  <c r="K29" i="8"/>
  <c r="K28" i="8"/>
  <c r="K27" i="8"/>
  <c r="L27" i="8" s="1"/>
  <c r="K26" i="8"/>
  <c r="K25" i="8"/>
  <c r="L25" i="8" s="1"/>
  <c r="K24" i="8"/>
  <c r="L24" i="8" s="1"/>
  <c r="K23" i="8"/>
  <c r="L23" i="8" s="1"/>
  <c r="K22" i="8"/>
  <c r="L22" i="8" s="1"/>
  <c r="K21" i="8"/>
  <c r="K20" i="8"/>
  <c r="L20" i="8" s="1"/>
  <c r="K19" i="8"/>
  <c r="K18" i="8"/>
  <c r="K17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J31" i="8" s="1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J17" i="8" s="1"/>
  <c r="M18" i="8" l="1"/>
  <c r="M32" i="8"/>
  <c r="M48" i="8"/>
  <c r="M26" i="8"/>
  <c r="M38" i="8"/>
  <c r="M50" i="8"/>
  <c r="M30" i="8"/>
  <c r="M43" i="8"/>
  <c r="M44" i="8"/>
  <c r="M36" i="8"/>
  <c r="M27" i="8"/>
  <c r="M39" i="8"/>
  <c r="M51" i="8"/>
  <c r="M28" i="8"/>
  <c r="M40" i="8"/>
  <c r="M52" i="8"/>
  <c r="M17" i="8"/>
  <c r="N17" i="8" s="1"/>
  <c r="Q17" i="8" s="1"/>
  <c r="M29" i="8"/>
  <c r="M41" i="8"/>
  <c r="M53" i="8"/>
  <c r="M54" i="8"/>
  <c r="M31" i="8"/>
  <c r="M57" i="8"/>
  <c r="M22" i="8"/>
  <c r="M34" i="8"/>
  <c r="M46" i="8"/>
  <c r="M58" i="8"/>
  <c r="M42" i="8"/>
  <c r="M19" i="8"/>
  <c r="M56" i="8"/>
  <c r="M21" i="8"/>
  <c r="M33" i="8"/>
  <c r="M45" i="8"/>
  <c r="M23" i="8"/>
  <c r="M35" i="8"/>
  <c r="M47" i="8"/>
  <c r="M55" i="8"/>
  <c r="M20" i="8"/>
  <c r="M24" i="8"/>
  <c r="M25" i="8"/>
  <c r="M37" i="8"/>
  <c r="Q51" i="8"/>
  <c r="P19" i="8"/>
  <c r="Q19" i="8"/>
  <c r="Q31" i="8"/>
  <c r="O32" i="8"/>
  <c r="P32" i="8"/>
  <c r="P44" i="8"/>
  <c r="P51" i="8"/>
  <c r="Q47" i="8"/>
  <c r="O20" i="8"/>
  <c r="P35" i="8"/>
  <c r="O48" i="8"/>
  <c r="P47" i="8"/>
  <c r="P20" i="8"/>
  <c r="Q35" i="8"/>
  <c r="P48" i="8"/>
  <c r="O24" i="8"/>
  <c r="P39" i="8"/>
  <c r="P55" i="8"/>
  <c r="P36" i="8"/>
  <c r="P24" i="8"/>
  <c r="Q39" i="8"/>
  <c r="Q55" i="8"/>
  <c r="Q23" i="8"/>
  <c r="P27" i="8"/>
  <c r="P43" i="8"/>
  <c r="O56" i="8"/>
  <c r="O36" i="8"/>
  <c r="Q27" i="8"/>
  <c r="Q43" i="8"/>
  <c r="P56" i="8"/>
  <c r="P23" i="8"/>
  <c r="P31" i="8"/>
  <c r="O44" i="8"/>
  <c r="Q28" i="8"/>
  <c r="Q40" i="8"/>
  <c r="Q52" i="8"/>
  <c r="O28" i="8"/>
  <c r="O52" i="8"/>
  <c r="O21" i="8"/>
  <c r="O25" i="8"/>
  <c r="O29" i="8"/>
  <c r="O33" i="8"/>
  <c r="O37" i="8"/>
  <c r="O41" i="8"/>
  <c r="O45" i="8"/>
  <c r="O49" i="8"/>
  <c r="O53" i="8"/>
  <c r="O57" i="8"/>
  <c r="O40" i="8"/>
  <c r="P21" i="8"/>
  <c r="P25" i="8"/>
  <c r="P29" i="8"/>
  <c r="P33" i="8"/>
  <c r="P37" i="8"/>
  <c r="P41" i="8"/>
  <c r="P45" i="8"/>
  <c r="P49" i="8"/>
  <c r="P53" i="8"/>
  <c r="P57" i="8"/>
  <c r="O18" i="8"/>
  <c r="O22" i="8"/>
  <c r="O26" i="8"/>
  <c r="O30" i="8"/>
  <c r="O34" i="8"/>
  <c r="O38" i="8"/>
  <c r="O42" i="8"/>
  <c r="O46" i="8"/>
  <c r="O50" i="8"/>
  <c r="O54" i="8"/>
  <c r="O58" i="8"/>
  <c r="P18" i="8"/>
  <c r="P22" i="8"/>
  <c r="P26" i="8"/>
  <c r="P30" i="8"/>
  <c r="P34" i="8"/>
  <c r="P38" i="8"/>
  <c r="P42" i="8"/>
  <c r="P46" i="8"/>
  <c r="P50" i="8"/>
  <c r="P54" i="8"/>
  <c r="P58" i="8"/>
  <c r="P17" i="8" l="1"/>
  <c r="O17" i="8"/>
  <c r="H62" i="8" l="1"/>
  <c r="G62" i="8"/>
  <c r="E62" i="8"/>
  <c r="A5" i="8" l="1"/>
  <c r="A6" i="8"/>
  <c r="A12" i="8"/>
  <c r="A11" i="8"/>
  <c r="A10" i="8"/>
  <c r="F62" i="8" l="1"/>
  <c r="D62" i="8"/>
  <c r="C62" i="8"/>
  <c r="D3" i="1" l="1"/>
  <c r="E36" i="1"/>
  <c r="C32" i="1"/>
  <c r="H32" i="1" s="1"/>
  <c r="D31" i="1"/>
  <c r="C31" i="1"/>
  <c r="H31" i="1" s="1"/>
  <c r="D30" i="1"/>
  <c r="D36" i="1" s="1"/>
  <c r="C30" i="1"/>
  <c r="H30" i="1" s="1"/>
  <c r="H26" i="1"/>
  <c r="H25" i="1"/>
  <c r="J25" i="1" s="1"/>
  <c r="H29" i="1"/>
  <c r="J29" i="1" s="1"/>
  <c r="H24" i="1"/>
  <c r="H28" i="1"/>
  <c r="J28" i="1" s="1"/>
  <c r="H27" i="1"/>
  <c r="H33" i="1"/>
  <c r="H34" i="1"/>
  <c r="J34" i="1" s="1"/>
  <c r="C15" i="1"/>
  <c r="H15" i="1" s="1"/>
  <c r="J15" i="1" s="1"/>
  <c r="H16" i="1"/>
  <c r="J16" i="1" s="1"/>
  <c r="H10" i="1"/>
  <c r="J10" i="1" s="1"/>
  <c r="H11" i="1"/>
  <c r="J11" i="1" s="1"/>
  <c r="H7" i="1"/>
  <c r="J7" i="1" s="1"/>
  <c r="H12" i="1"/>
  <c r="J12" i="1" s="1"/>
  <c r="H8" i="1"/>
  <c r="J8" i="1" s="1"/>
  <c r="H9" i="1"/>
  <c r="J9" i="1" s="1"/>
  <c r="H17" i="1"/>
  <c r="J17" i="1" s="1"/>
  <c r="E19" i="1"/>
  <c r="F12" i="1" s="1"/>
  <c r="G12" i="1" s="1"/>
  <c r="Q12" i="1" s="1"/>
  <c r="R12" i="1" s="1"/>
  <c r="D14" i="1"/>
  <c r="C14" i="1"/>
  <c r="H14" i="1" s="1"/>
  <c r="D13" i="1"/>
  <c r="C13" i="1"/>
  <c r="H13" i="1" s="1"/>
  <c r="L28" i="1" l="1"/>
  <c r="F36" i="1"/>
  <c r="G36" i="1" s="1"/>
  <c r="F35" i="1"/>
  <c r="G35" i="1" s="1"/>
  <c r="L26" i="1"/>
  <c r="F26" i="1"/>
  <c r="F25" i="1"/>
  <c r="K25" i="1" s="1"/>
  <c r="F28" i="1"/>
  <c r="K28" i="1" s="1"/>
  <c r="D19" i="1"/>
  <c r="L34" i="1"/>
  <c r="F29" i="1"/>
  <c r="K29" i="1" s="1"/>
  <c r="L33" i="1"/>
  <c r="L29" i="1"/>
  <c r="F34" i="1"/>
  <c r="K34" i="1" s="1"/>
  <c r="F24" i="1"/>
  <c r="L27" i="1"/>
  <c r="F32" i="1"/>
  <c r="K32" i="1" s="1"/>
  <c r="F27" i="1"/>
  <c r="G27" i="1" s="1"/>
  <c r="I27" i="1" s="1"/>
  <c r="F10" i="1"/>
  <c r="K10" i="1" s="1"/>
  <c r="J27" i="1"/>
  <c r="L25" i="1"/>
  <c r="F31" i="1"/>
  <c r="K31" i="1" s="1"/>
  <c r="F33" i="1"/>
  <c r="K33" i="1" s="1"/>
  <c r="O12" i="1"/>
  <c r="L24" i="1"/>
  <c r="F30" i="1"/>
  <c r="K30" i="1" s="1"/>
  <c r="L31" i="1"/>
  <c r="J31" i="1"/>
  <c r="L32" i="1"/>
  <c r="J32" i="1"/>
  <c r="J30" i="1"/>
  <c r="L30" i="1"/>
  <c r="J33" i="1"/>
  <c r="J24" i="1"/>
  <c r="C36" i="1"/>
  <c r="H36" i="1" s="1"/>
  <c r="J26" i="1"/>
  <c r="F18" i="1"/>
  <c r="G18" i="1" s="1"/>
  <c r="F15" i="1"/>
  <c r="K12" i="1"/>
  <c r="F7" i="1"/>
  <c r="K7" i="1" s="1"/>
  <c r="L12" i="1"/>
  <c r="J13" i="1"/>
  <c r="L13" i="1"/>
  <c r="J14" i="1"/>
  <c r="L14" i="1"/>
  <c r="N12" i="1"/>
  <c r="L9" i="1"/>
  <c r="F11" i="1"/>
  <c r="L8" i="1"/>
  <c r="L7" i="1"/>
  <c r="I12" i="1"/>
  <c r="L11" i="1"/>
  <c r="F19" i="1"/>
  <c r="L15" i="1"/>
  <c r="L10" i="1"/>
  <c r="L16" i="1"/>
  <c r="C19" i="1"/>
  <c r="F14" i="1"/>
  <c r="F16" i="1"/>
  <c r="F13" i="1"/>
  <c r="F9" i="1"/>
  <c r="F8" i="1"/>
  <c r="L17" i="1"/>
  <c r="F17" i="1"/>
  <c r="F20" i="1" l="1"/>
  <c r="G29" i="1"/>
  <c r="O29" i="1" s="1"/>
  <c r="G32" i="1"/>
  <c r="O32" i="1" s="1"/>
  <c r="G30" i="1"/>
  <c r="I30" i="1" s="1"/>
  <c r="G25" i="1"/>
  <c r="N25" i="1" s="1"/>
  <c r="G34" i="1"/>
  <c r="N34" i="1" s="1"/>
  <c r="G26" i="1"/>
  <c r="N26" i="1" s="1"/>
  <c r="G28" i="1"/>
  <c r="O28" i="1" s="1"/>
  <c r="G31" i="1"/>
  <c r="N31" i="1" s="1"/>
  <c r="K26" i="1"/>
  <c r="G10" i="1"/>
  <c r="K24" i="1"/>
  <c r="G7" i="1"/>
  <c r="O27" i="1"/>
  <c r="G24" i="1"/>
  <c r="O24" i="1" s="1"/>
  <c r="G33" i="1"/>
  <c r="N33" i="1" s="1"/>
  <c r="K27" i="1"/>
  <c r="L36" i="1"/>
  <c r="J36" i="1"/>
  <c r="N27" i="1"/>
  <c r="O36" i="1"/>
  <c r="N36" i="1"/>
  <c r="K36" i="1"/>
  <c r="I36" i="1"/>
  <c r="G15" i="1"/>
  <c r="K15" i="1"/>
  <c r="K16" i="1"/>
  <c r="G16" i="1"/>
  <c r="K9" i="1"/>
  <c r="G9" i="1"/>
  <c r="K13" i="1"/>
  <c r="G13" i="1"/>
  <c r="K14" i="1"/>
  <c r="G14" i="1"/>
  <c r="G19" i="1"/>
  <c r="O19" i="1" s="1"/>
  <c r="K19" i="1"/>
  <c r="G17" i="1"/>
  <c r="K17" i="1"/>
  <c r="K8" i="1"/>
  <c r="G8" i="1"/>
  <c r="G11" i="1"/>
  <c r="K11" i="1"/>
  <c r="H19" i="1"/>
  <c r="N8" i="1" l="1"/>
  <c r="Q8" i="1"/>
  <c r="R8" i="1" s="1"/>
  <c r="O9" i="1"/>
  <c r="Q9" i="1"/>
  <c r="R9" i="1" s="1"/>
  <c r="I17" i="1"/>
  <c r="Q17" i="1"/>
  <c r="R17" i="1" s="1"/>
  <c r="N7" i="1"/>
  <c r="Q7" i="1"/>
  <c r="R7" i="1" s="1"/>
  <c r="I16" i="1"/>
  <c r="Q16" i="1"/>
  <c r="R16" i="1" s="1"/>
  <c r="I10" i="1"/>
  <c r="Q10" i="1"/>
  <c r="R10" i="1" s="1"/>
  <c r="N13" i="1"/>
  <c r="Q13" i="1"/>
  <c r="R13" i="1" s="1"/>
  <c r="N14" i="1"/>
  <c r="Q14" i="1"/>
  <c r="R14" i="1" s="1"/>
  <c r="N11" i="1"/>
  <c r="Q11" i="1"/>
  <c r="R11" i="1" s="1"/>
  <c r="I15" i="1"/>
  <c r="Q15" i="1"/>
  <c r="R15" i="1" s="1"/>
  <c r="O7" i="1"/>
  <c r="N29" i="1"/>
  <c r="I29" i="1"/>
  <c r="O10" i="1"/>
  <c r="I32" i="1"/>
  <c r="N17" i="1"/>
  <c r="N32" i="1"/>
  <c r="O30" i="1"/>
  <c r="N30" i="1"/>
  <c r="I33" i="1"/>
  <c r="I34" i="1"/>
  <c r="O34" i="1"/>
  <c r="I31" i="1"/>
  <c r="O31" i="1"/>
  <c r="P11" i="1"/>
  <c r="N10" i="1"/>
  <c r="N28" i="1"/>
  <c r="O26" i="1"/>
  <c r="I26" i="1"/>
  <c r="I28" i="1"/>
  <c r="I7" i="1"/>
  <c r="O16" i="1"/>
  <c r="O17" i="1"/>
  <c r="I24" i="1"/>
  <c r="I11" i="1"/>
  <c r="N24" i="1"/>
  <c r="I25" i="1"/>
  <c r="O25" i="1"/>
  <c r="M33" i="1"/>
  <c r="P34" i="1"/>
  <c r="M30" i="1"/>
  <c r="O14" i="1"/>
  <c r="N15" i="1"/>
  <c r="P15" i="1"/>
  <c r="P10" i="1"/>
  <c r="P36" i="1"/>
  <c r="P7" i="1"/>
  <c r="P25" i="1"/>
  <c r="O13" i="1"/>
  <c r="P27" i="1"/>
  <c r="P31" i="1"/>
  <c r="P30" i="1"/>
  <c r="P9" i="1"/>
  <c r="P17" i="1"/>
  <c r="M32" i="1"/>
  <c r="M27" i="1"/>
  <c r="O11" i="1"/>
  <c r="N19" i="1"/>
  <c r="M28" i="1"/>
  <c r="P32" i="1"/>
  <c r="P12" i="1"/>
  <c r="P26" i="1"/>
  <c r="P29" i="1"/>
  <c r="P28" i="1"/>
  <c r="M26" i="1"/>
  <c r="P8" i="1"/>
  <c r="O8" i="1"/>
  <c r="M34" i="1"/>
  <c r="P33" i="1"/>
  <c r="P13" i="1"/>
  <c r="M31" i="1"/>
  <c r="P14" i="1"/>
  <c r="M25" i="1"/>
  <c r="P24" i="1"/>
  <c r="O15" i="1"/>
  <c r="M9" i="1"/>
  <c r="O33" i="1"/>
  <c r="P16" i="1"/>
  <c r="I8" i="1"/>
  <c r="M36" i="1"/>
  <c r="M29" i="1"/>
  <c r="M24" i="1"/>
  <c r="P19" i="1"/>
  <c r="I9" i="1"/>
  <c r="I14" i="1"/>
  <c r="M13" i="1"/>
  <c r="M11" i="1"/>
  <c r="M8" i="1"/>
  <c r="M19" i="1"/>
  <c r="N9" i="1"/>
  <c r="M17" i="1"/>
  <c r="I13" i="1"/>
  <c r="M12" i="1"/>
  <c r="M10" i="1"/>
  <c r="M15" i="1"/>
  <c r="J19" i="1"/>
  <c r="L19" i="1"/>
  <c r="I19" i="1"/>
  <c r="N16" i="1"/>
  <c r="M16" i="1"/>
  <c r="M14" i="1"/>
  <c r="M7" i="1"/>
  <c r="S9" i="1" l="1"/>
  <c r="T52" i="1" l="1"/>
  <c r="T42" i="1"/>
  <c r="T54" i="1"/>
  <c r="T60" i="1"/>
  <c r="T49" i="1"/>
  <c r="T55" i="1"/>
  <c r="T57" i="1"/>
  <c r="T58" i="1"/>
  <c r="T48" i="1"/>
  <c r="T41" i="1"/>
  <c r="T44" i="1"/>
  <c r="T56" i="1"/>
  <c r="T47" i="1"/>
  <c r="T45" i="1"/>
  <c r="T51" i="1"/>
  <c r="T50" i="1"/>
  <c r="T53" i="1"/>
  <c r="T46" i="1"/>
  <c r="T59" i="1"/>
  <c r="T40" i="1" l="1"/>
</calcChain>
</file>

<file path=xl/sharedStrings.xml><?xml version="1.0" encoding="utf-8"?>
<sst xmlns="http://schemas.openxmlformats.org/spreadsheetml/2006/main" count="197" uniqueCount="139">
  <si>
    <t>Total Wine</t>
  </si>
  <si>
    <t>Ventilation Analysis</t>
  </si>
  <si>
    <t>people</t>
  </si>
  <si>
    <t>Space Analysis</t>
  </si>
  <si>
    <t>CDC Air Changes/Hour Metric</t>
  </si>
  <si>
    <t>ASHRAE CFM/Person Metric</t>
  </si>
  <si>
    <t>Design CFM</t>
  </si>
  <si>
    <t>65% Design CFM</t>
  </si>
  <si>
    <t>35% Design CFM</t>
  </si>
  <si>
    <t>Zone</t>
  </si>
  <si>
    <t>Use Type</t>
  </si>
  <si>
    <t>SF</t>
  </si>
  <si>
    <t>People</t>
  </si>
  <si>
    <t>CFM</t>
  </si>
  <si>
    <t>OA CFM</t>
  </si>
  <si>
    <t>RA CFM</t>
  </si>
  <si>
    <t>AC/HR</t>
  </si>
  <si>
    <t>CAC/HR</t>
  </si>
  <si>
    <t>AC/Hr</t>
  </si>
  <si>
    <t>EqOA/Person</t>
  </si>
  <si>
    <t>Min clean</t>
  </si>
  <si>
    <t>max ppl</t>
  </si>
  <si>
    <t>6/10</t>
  </si>
  <si>
    <t>Open</t>
  </si>
  <si>
    <t>9/11</t>
  </si>
  <si>
    <t>Meeting</t>
  </si>
  <si>
    <t>Coffee</t>
  </si>
  <si>
    <t>Break</t>
  </si>
  <si>
    <t>Other</t>
  </si>
  <si>
    <t>Max pop vs design pop</t>
  </si>
  <si>
    <t>Step 1 - Gather Data</t>
  </si>
  <si>
    <t>Obtain the following relevant documents (if available): record or as-built MEP drawings, Cx documents, BAS documentation, TAB reports</t>
  </si>
  <si>
    <t>Site observations must be performed, but can be done after Step 7 if there's sufficient documentation</t>
  </si>
  <si>
    <t>Step 3 - Inventory Equipment</t>
  </si>
  <si>
    <t>Note the type and size of equipment serving each zone (e.g. VAV box or fan coil unit). Note the min and max airflow rates from the TAB report.</t>
  </si>
  <si>
    <t>Note the type and size of the central HVAC equipment serving the building (e.g. rooftop unit or AHU). Note the filter type that is installed, and outdoor airflow setpoints</t>
  </si>
  <si>
    <t>Step 4 - Inventory other engineering controls</t>
  </si>
  <si>
    <t>Note quantity, size and location of room air cleaners</t>
  </si>
  <si>
    <t>Quantify amount of natural ventilation</t>
  </si>
  <si>
    <t>Identify if other air cleaning technologies are installed (e.g. UV)</t>
  </si>
  <si>
    <t>Step 5 - Enter information gathered into the spreadsheet</t>
  </si>
  <si>
    <t>Enter AHU level information into the "AHU Data" table</t>
  </si>
  <si>
    <t>Enter zone level information into the white cells of the "Zone Data" table</t>
  </si>
  <si>
    <t>Step 6 - Evaluate results from spreadsheet</t>
  </si>
  <si>
    <t>Identifty zones which need additional VEACI</t>
  </si>
  <si>
    <t>If all zones are in compliance, move towards development of building readiness plans (BRP)</t>
  </si>
  <si>
    <t>Step 7 - Use ECA Calculator to evaluate options for increasing VEACi</t>
  </si>
  <si>
    <t>Create a copy of the assessment tab to reflect modifications to Vecai</t>
  </si>
  <si>
    <t>Step 8 - Develop the building readiness plan</t>
  </si>
  <si>
    <t>Assumptions</t>
  </si>
  <si>
    <t xml:space="preserve">Table 5-1 Min Equivalent Clean Airflow per person in breathing zone in IRMM </t>
  </si>
  <si>
    <t>Occupancy Category</t>
  </si>
  <si>
    <t>ECAi</t>
  </si>
  <si>
    <t>CFM/person</t>
  </si>
  <si>
    <t>L/s/person</t>
  </si>
  <si>
    <t>Correctional Facilities</t>
  </si>
  <si>
    <t>Cell</t>
  </si>
  <si>
    <t>Dayroom</t>
  </si>
  <si>
    <t>Commercial/Retail</t>
  </si>
  <si>
    <t>Food and Beverage Facilities</t>
  </si>
  <si>
    <t>Gym</t>
  </si>
  <si>
    <t>Office</t>
  </si>
  <si>
    <t>Retail</t>
  </si>
  <si>
    <t>Transportation Waiting</t>
  </si>
  <si>
    <t>Educational Facilities</t>
  </si>
  <si>
    <t xml:space="preserve">Classroom </t>
  </si>
  <si>
    <t>Lecture Hall</t>
  </si>
  <si>
    <t>Industrial</t>
  </si>
  <si>
    <t>Manufacturing</t>
  </si>
  <si>
    <t>Sorting, Packing, light assembly</t>
  </si>
  <si>
    <t>Warehouse</t>
  </si>
  <si>
    <t>Healthcare</t>
  </si>
  <si>
    <t>Exam Room</t>
  </si>
  <si>
    <t>Group Treatment Area</t>
  </si>
  <si>
    <t>Patient Room</t>
  </si>
  <si>
    <t>Resident Room</t>
  </si>
  <si>
    <t>Waiting Room</t>
  </si>
  <si>
    <t>Public Assembly/Sports and Entertainment</t>
  </si>
  <si>
    <t>Auditorium</t>
  </si>
  <si>
    <t>Places of Worship</t>
  </si>
  <si>
    <t>Museum</t>
  </si>
  <si>
    <t>Convention</t>
  </si>
  <si>
    <t>Spectator Area</t>
  </si>
  <si>
    <t>Lobbies</t>
  </si>
  <si>
    <t>Residential</t>
  </si>
  <si>
    <t>Common Space</t>
  </si>
  <si>
    <t>Dwelling</t>
  </si>
  <si>
    <t>Table 7-1 Infectious Aerosol Removal Efficiency for Mechanical Fibrous Filters</t>
  </si>
  <si>
    <t>ANSI/ASHRAE 52.2 MERV RATING</t>
  </si>
  <si>
    <t>ISO 16890 ePM</t>
  </si>
  <si>
    <t>Weighted Epr</t>
  </si>
  <si>
    <t>&lt;11</t>
  </si>
  <si>
    <t>HEPA</t>
  </si>
  <si>
    <t>ISO 20E</t>
  </si>
  <si>
    <t>AHU Data</t>
  </si>
  <si>
    <t>AHU Designation</t>
  </si>
  <si>
    <t>AHU-X</t>
  </si>
  <si>
    <t>&lt;--From drawings, BAS, or facility managers</t>
  </si>
  <si>
    <t>&lt;--This can come from TAB reports, design data, or BAS</t>
  </si>
  <si>
    <t xml:space="preserve">&lt;--This airflow rate will be used to evaluate if additional Vecai is needed. 
The higher the airflow rate towards the maximum setpoint, the more conservative the results. </t>
  </si>
  <si>
    <t>&lt;--This can be found from submittals, site observations, or design docs</t>
  </si>
  <si>
    <t>&lt;--Table 7-1</t>
  </si>
  <si>
    <t xml:space="preserve">&lt;--This airflow rate will be used to evaluate if additional Vecai is needed. 
&lt;--The higher the airflow rate towards the minimum setpoint, the more conservative the results. </t>
  </si>
  <si>
    <t>Zone Level Data</t>
  </si>
  <si>
    <t>Drawing Takeoffs or TAB Data</t>
  </si>
  <si>
    <t>Vacs</t>
  </si>
  <si>
    <t>Vnv</t>
  </si>
  <si>
    <t>Veca</t>
  </si>
  <si>
    <t>zf x (Vot + Vmvs)</t>
  </si>
  <si>
    <t>Vecai differential</t>
  </si>
  <si>
    <t>Zone Interventions (if Vecai differential &gt;0)</t>
  </si>
  <si>
    <t>Zone Designation</t>
  </si>
  <si>
    <t>Occupancy Category (Table 5-1)</t>
  </si>
  <si>
    <t>Zone Area (Sq Ft)</t>
  </si>
  <si>
    <t xml:space="preserve">SA CFM MAX </t>
  </si>
  <si>
    <t xml:space="preserve">SA CFM MIN </t>
  </si>
  <si>
    <t>ECAi per person</t>
  </si>
  <si>
    <t>Vecai,target</t>
  </si>
  <si>
    <t>Zone Fraction (ZF)</t>
  </si>
  <si>
    <t>ZF Vot</t>
  </si>
  <si>
    <t>ZF Vmvs</t>
  </si>
  <si>
    <t>Increase airflow in the zone to a minimum setpoint of</t>
  </si>
  <si>
    <t>Reduce zone population to maximum of</t>
  </si>
  <si>
    <t xml:space="preserve">Air Cleaning System Necessary CADR </t>
  </si>
  <si>
    <t>AHU Totals</t>
  </si>
  <si>
    <t>Building Readiness Worksheet</t>
  </si>
  <si>
    <t>Address</t>
  </si>
  <si>
    <t>Date</t>
  </si>
  <si>
    <t>City, State</t>
  </si>
  <si>
    <r>
      <t xml:space="preserve">This worksheet will help HVAC professionals to assess the ability of existing systems, particularly multiple-zone recirculating systems, to deliver the necessary </t>
    </r>
    <r>
      <rPr>
        <i/>
        <sz val="11"/>
        <color theme="1"/>
        <rFont val="Calibri"/>
        <family val="2"/>
        <scheme val="minor"/>
      </rPr>
      <t>equivalent clean airflow for infection control</t>
    </r>
    <r>
      <rPr>
        <sz val="11"/>
        <color theme="1"/>
        <rFont val="Calibri"/>
        <family val="2"/>
        <scheme val="minor"/>
      </rPr>
      <t xml:space="preserve"> according to ASHRAE Standard 241-2023. It can also be used to document the Building Readiness Plan for a particular space or system. 
For more information on ASHRAE Standard 241, visit ashrae.org/241-2023</t>
    </r>
  </si>
  <si>
    <t>Assessment Process Tasks</t>
  </si>
  <si>
    <t>Referenced Section in 241-2023</t>
  </si>
  <si>
    <t>Section 8.2.3.1 and 8.2.3.2</t>
  </si>
  <si>
    <t>Step 2 - Inventory Occupied Spaces</t>
  </si>
  <si>
    <t>Section 8.2.3.3 and Appendix B.1</t>
  </si>
  <si>
    <t>Determine space categorization related to Table 5-1 and ASHRAE 62.1 Table 6-1 and relevant occupancy details</t>
  </si>
  <si>
    <t>Section 8.2.3.4</t>
  </si>
  <si>
    <t>Section 8.2.4.2 and 8.2.4.3</t>
  </si>
  <si>
    <t>Section 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</si>
</sst>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1" fillId="0" borderId="4" xfId="0" applyFont="1" applyBorder="1"/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5" xfId="0" quotePrefix="1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3" fontId="0" fillId="0" borderId="29" xfId="0" applyNumberFormat="1" applyBorder="1" applyAlignment="1">
      <alignment horizontal="center"/>
    </xf>
    <xf numFmtId="164" fontId="1" fillId="0" borderId="0" xfId="0" applyNumberFormat="1" applyFont="1"/>
    <xf numFmtId="3" fontId="1" fillId="0" borderId="2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0" fillId="0" borderId="0" xfId="0" applyNumberFormat="1"/>
    <xf numFmtId="165" fontId="0" fillId="0" borderId="30" xfId="0" applyNumberFormat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3" fillId="0" borderId="0" xfId="0" applyFont="1"/>
    <xf numFmtId="9" fontId="0" fillId="0" borderId="0" xfId="2" applyFont="1"/>
    <xf numFmtId="0" fontId="1" fillId="0" borderId="0" xfId="0" applyFont="1" applyAlignment="1">
      <alignment horizontal="center" wrapText="1"/>
    </xf>
    <xf numFmtId="9" fontId="1" fillId="0" borderId="0" xfId="2" applyFont="1" applyAlignment="1">
      <alignment wrapText="1"/>
    </xf>
    <xf numFmtId="1" fontId="6" fillId="0" borderId="0" xfId="0" applyNumberFormat="1" applyFont="1"/>
    <xf numFmtId="1" fontId="6" fillId="0" borderId="0" xfId="0" quotePrefix="1" applyNumberFormat="1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1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9" fontId="0" fillId="0" borderId="6" xfId="2" applyFont="1" applyBorder="1"/>
    <xf numFmtId="0" fontId="0" fillId="0" borderId="11" xfId="0" applyBorder="1"/>
    <xf numFmtId="9" fontId="0" fillId="0" borderId="12" xfId="2" applyFont="1" applyBorder="1"/>
    <xf numFmtId="3" fontId="1" fillId="0" borderId="34" xfId="0" applyNumberFormat="1" applyFont="1" applyBorder="1" applyAlignment="1">
      <alignment horizontal="center"/>
    </xf>
    <xf numFmtId="1" fontId="5" fillId="0" borderId="33" xfId="0" applyNumberFormat="1" applyFont="1" applyBorder="1"/>
    <xf numFmtId="0" fontId="0" fillId="0" borderId="35" xfId="0" applyBorder="1"/>
    <xf numFmtId="1" fontId="0" fillId="0" borderId="4" xfId="0" applyNumberFormat="1" applyBorder="1"/>
    <xf numFmtId="1" fontId="0" fillId="0" borderId="6" xfId="0" applyNumberFormat="1" applyBorder="1"/>
    <xf numFmtId="0" fontId="0" fillId="0" borderId="38" xfId="0" applyBorder="1"/>
    <xf numFmtId="1" fontId="0" fillId="0" borderId="10" xfId="0" applyNumberFormat="1" applyBorder="1"/>
    <xf numFmtId="0" fontId="0" fillId="0" borderId="11" xfId="0" applyBorder="1" applyAlignment="1">
      <alignment horizontal="center"/>
    </xf>
    <xf numFmtId="1" fontId="0" fillId="0" borderId="12" xfId="0" applyNumberFormat="1" applyBorder="1"/>
    <xf numFmtId="1" fontId="5" fillId="0" borderId="31" xfId="0" applyNumberFormat="1" applyFont="1" applyBorder="1"/>
    <xf numFmtId="0" fontId="0" fillId="0" borderId="32" xfId="0" applyBorder="1"/>
    <xf numFmtId="0" fontId="0" fillId="0" borderId="34" xfId="0" applyBorder="1"/>
    <xf numFmtId="0" fontId="0" fillId="0" borderId="33" xfId="0" applyBorder="1"/>
    <xf numFmtId="0" fontId="8" fillId="0" borderId="0" xfId="0" applyFont="1"/>
    <xf numFmtId="0" fontId="7" fillId="0" borderId="0" xfId="0" applyFont="1"/>
    <xf numFmtId="3" fontId="0" fillId="2" borderId="4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0" fontId="0" fillId="2" borderId="4" xfId="2" applyNumberFormat="1" applyFont="1" applyFill="1" applyBorder="1" applyAlignment="1">
      <alignment horizontal="left" indent="6"/>
    </xf>
    <xf numFmtId="1" fontId="0" fillId="2" borderId="5" xfId="0" applyNumberFormat="1" applyFill="1" applyBorder="1" applyAlignment="1">
      <alignment horizontal="left" indent="3"/>
    </xf>
    <xf numFmtId="2" fontId="0" fillId="2" borderId="6" xfId="0" applyNumberFormat="1" applyFill="1" applyBorder="1" applyAlignment="1">
      <alignment horizontal="left" indent="2"/>
    </xf>
    <xf numFmtId="0" fontId="0" fillId="0" borderId="35" xfId="0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0" fillId="2" borderId="35" xfId="0" applyNumberFormat="1" applyFill="1" applyBorder="1" applyAlignment="1">
      <alignment horizontal="left" indent="5"/>
    </xf>
    <xf numFmtId="1" fontId="0" fillId="2" borderId="4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6" fillId="0" borderId="0" xfId="0" applyFo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0" fillId="0" borderId="4" xfId="0" applyFont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9" fontId="10" fillId="0" borderId="5" xfId="2" applyFont="1" applyBorder="1" applyAlignment="1">
      <alignment horizontal="left" indent="3"/>
    </xf>
    <xf numFmtId="9" fontId="10" fillId="0" borderId="6" xfId="2" applyFont="1" applyBorder="1" applyAlignment="1">
      <alignment horizontal="left" indent="3"/>
    </xf>
    <xf numFmtId="0" fontId="10" fillId="0" borderId="7" xfId="0" applyFont="1" applyBorder="1" applyAlignment="1">
      <alignment horizontal="centerContinuous"/>
    </xf>
    <xf numFmtId="0" fontId="10" fillId="0" borderId="8" xfId="0" applyFont="1" applyBorder="1" applyAlignment="1">
      <alignment horizontal="centerContinuous"/>
    </xf>
    <xf numFmtId="9" fontId="10" fillId="0" borderId="8" xfId="2" applyFont="1" applyBorder="1" applyAlignment="1">
      <alignment horizontal="left" indent="3"/>
    </xf>
    <xf numFmtId="9" fontId="10" fillId="0" borderId="9" xfId="2" applyFont="1" applyBorder="1" applyAlignment="1">
      <alignment horizontal="left" indent="3"/>
    </xf>
    <xf numFmtId="9" fontId="1" fillId="2" borderId="5" xfId="0" applyNumberFormat="1" applyFont="1" applyFill="1" applyBorder="1" applyAlignment="1">
      <alignment horizontal="left"/>
    </xf>
    <xf numFmtId="0" fontId="11" fillId="3" borderId="46" xfId="0" applyFont="1" applyFill="1" applyBorder="1" applyAlignment="1">
      <alignment horizontal="left"/>
    </xf>
    <xf numFmtId="0" fontId="12" fillId="3" borderId="47" xfId="0" applyFont="1" applyFill="1" applyBorder="1" applyAlignment="1">
      <alignment wrapText="1"/>
    </xf>
    <xf numFmtId="0" fontId="12" fillId="3" borderId="47" xfId="0" applyFont="1" applyFill="1" applyBorder="1" applyAlignment="1">
      <alignment horizontal="left" wrapText="1"/>
    </xf>
    <xf numFmtId="0" fontId="13" fillId="3" borderId="48" xfId="0" applyFont="1" applyFill="1" applyBorder="1" applyAlignment="1">
      <alignment horizontal="right" vertical="center"/>
    </xf>
    <xf numFmtId="0" fontId="14" fillId="3" borderId="49" xfId="0" quotePrefix="1" applyFont="1" applyFill="1" applyBorder="1" applyAlignment="1">
      <alignment wrapText="1"/>
    </xf>
    <xf numFmtId="0" fontId="12" fillId="3" borderId="50" xfId="0" applyFont="1" applyFill="1" applyBorder="1" applyAlignment="1">
      <alignment horizontal="left" wrapText="1"/>
    </xf>
    <xf numFmtId="0" fontId="14" fillId="3" borderId="51" xfId="0" applyFont="1" applyFill="1" applyBorder="1" applyAlignment="1">
      <alignment horizontal="right" vertical="center"/>
    </xf>
    <xf numFmtId="0" fontId="12" fillId="3" borderId="52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right" vertical="center"/>
    </xf>
    <xf numFmtId="0" fontId="8" fillId="0" borderId="55" xfId="0" applyFont="1" applyBorder="1"/>
    <xf numFmtId="0" fontId="7" fillId="0" borderId="56" xfId="0" applyFont="1" applyBorder="1" applyAlignment="1">
      <alignment horizontal="right"/>
    </xf>
    <xf numFmtId="0" fontId="0" fillId="0" borderId="55" xfId="0" applyBorder="1"/>
    <xf numFmtId="0" fontId="0" fillId="0" borderId="0" xfId="0" applyAlignment="1">
      <alignment horizontal="left" wrapText="1"/>
    </xf>
    <xf numFmtId="0" fontId="0" fillId="0" borderId="56" xfId="0" applyBorder="1" applyAlignment="1">
      <alignment horizontal="left" wrapText="1"/>
    </xf>
    <xf numFmtId="0" fontId="0" fillId="0" borderId="56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6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" fillId="0" borderId="41" xfId="0" applyFont="1" applyBorder="1" applyAlignment="1">
      <alignment horizontal="right"/>
    </xf>
    <xf numFmtId="0" fontId="1" fillId="0" borderId="44" xfId="0" applyFont="1" applyBorder="1" applyAlignment="1">
      <alignment horizontal="right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B2BA-B35D-4BA4-B384-726AD4F06BBC}">
  <dimension ref="A1:T60"/>
  <sheetViews>
    <sheetView topLeftCell="A23" zoomScale="85" zoomScaleNormal="85" workbookViewId="0">
      <selection activeCell="A38" sqref="A38:S84"/>
    </sheetView>
  </sheetViews>
  <sheetFormatPr defaultRowHeight="15" x14ac:dyDescent="0.25"/>
  <cols>
    <col min="6" max="6" width="8.7109375" customWidth="1"/>
    <col min="7" max="7" width="9.42578125" bestFit="1" customWidth="1"/>
    <col min="8" max="8" width="8.85546875" bestFit="1" customWidth="1"/>
    <col min="14" max="14" width="14.42578125" customWidth="1"/>
    <col min="15" max="15" width="15.28515625" customWidth="1"/>
    <col min="16" max="16" width="15.85546875" customWidth="1"/>
    <col min="17" max="17" width="9.140625" bestFit="1" customWidth="1"/>
  </cols>
  <sheetData>
    <row r="1" spans="1:19" ht="15.75" x14ac:dyDescent="0.25">
      <c r="A1" s="1" t="s">
        <v>0</v>
      </c>
    </row>
    <row r="2" spans="1:19" ht="15.75" x14ac:dyDescent="0.25">
      <c r="A2" s="1" t="s">
        <v>1</v>
      </c>
    </row>
    <row r="3" spans="1:19" ht="16.5" thickBot="1" x14ac:dyDescent="0.3">
      <c r="A3" s="1"/>
      <c r="D3" s="58">
        <f>SUM(D7:D9)</f>
        <v>76</v>
      </c>
      <c r="E3" t="s">
        <v>2</v>
      </c>
    </row>
    <row r="4" spans="1:19" x14ac:dyDescent="0.25">
      <c r="A4" s="161" t="s">
        <v>3</v>
      </c>
      <c r="B4" s="162"/>
      <c r="C4" s="162"/>
      <c r="D4" s="162"/>
      <c r="E4" s="162"/>
      <c r="F4" s="162"/>
      <c r="G4" s="163"/>
      <c r="H4" s="167" t="s">
        <v>4</v>
      </c>
      <c r="I4" s="168"/>
      <c r="J4" s="168"/>
      <c r="K4" s="168"/>
      <c r="L4" s="168"/>
      <c r="M4" s="169"/>
      <c r="N4" s="170" t="s">
        <v>5</v>
      </c>
      <c r="O4" s="168"/>
      <c r="P4" s="169"/>
    </row>
    <row r="5" spans="1:19" x14ac:dyDescent="0.25">
      <c r="A5" s="2"/>
      <c r="B5" s="3"/>
      <c r="C5" s="3"/>
      <c r="D5" s="3"/>
      <c r="E5" s="3"/>
      <c r="F5" s="4">
        <v>500</v>
      </c>
      <c r="G5" s="26"/>
      <c r="H5" s="164" t="s">
        <v>6</v>
      </c>
      <c r="I5" s="165"/>
      <c r="J5" s="165" t="s">
        <v>7</v>
      </c>
      <c r="K5" s="165"/>
      <c r="L5" s="165" t="s">
        <v>8</v>
      </c>
      <c r="M5" s="166"/>
      <c r="N5" s="28" t="s">
        <v>6</v>
      </c>
      <c r="O5" s="5" t="s">
        <v>7</v>
      </c>
      <c r="P5" s="6" t="s">
        <v>8</v>
      </c>
    </row>
    <row r="6" spans="1:19" ht="15.75" thickBot="1" x14ac:dyDescent="0.3">
      <c r="A6" s="15" t="s">
        <v>9</v>
      </c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27" t="s">
        <v>15</v>
      </c>
      <c r="H6" s="15" t="s">
        <v>16</v>
      </c>
      <c r="I6" s="16" t="s">
        <v>17</v>
      </c>
      <c r="J6" s="16" t="s">
        <v>18</v>
      </c>
      <c r="K6" s="16" t="s">
        <v>17</v>
      </c>
      <c r="L6" s="16" t="s">
        <v>18</v>
      </c>
      <c r="M6" s="17" t="s">
        <v>17</v>
      </c>
      <c r="N6" s="29" t="s">
        <v>19</v>
      </c>
      <c r="O6" s="16" t="s">
        <v>19</v>
      </c>
      <c r="P6" s="17" t="s">
        <v>19</v>
      </c>
      <c r="Q6" s="51" t="s">
        <v>20</v>
      </c>
      <c r="R6" s="51" t="s">
        <v>21</v>
      </c>
    </row>
    <row r="7" spans="1:19" x14ac:dyDescent="0.25">
      <c r="A7" s="34" t="s">
        <v>22</v>
      </c>
      <c r="B7" s="20" t="s">
        <v>23</v>
      </c>
      <c r="C7" s="42">
        <v>1519</v>
      </c>
      <c r="D7" s="56">
        <v>30</v>
      </c>
      <c r="E7" s="42">
        <v>2500</v>
      </c>
      <c r="F7" s="42">
        <f t="shared" ref="F7:F19" si="0">+E7/$E$19*$F$5</f>
        <v>99.166997223324074</v>
      </c>
      <c r="G7" s="43">
        <f t="shared" ref="G7:G19" si="1">+E7-F7</f>
        <v>2400.833002776676</v>
      </c>
      <c r="H7" s="47">
        <f t="shared" ref="H7:H17" si="2">+E7*60/C7/9</f>
        <v>10.97213078779899</v>
      </c>
      <c r="I7" s="21">
        <f t="shared" ref="I7:I17" si="3">+(F7+G7*0.77)*60/C7/9</f>
        <v>8.5486434468350438</v>
      </c>
      <c r="J7" s="21">
        <f t="shared" ref="J7:J17" si="4">+H7*0.65</f>
        <v>7.1318850120693442</v>
      </c>
      <c r="K7" s="21">
        <f t="shared" ref="K7:K17" si="5">+(F7+0.77*(E7-F7)*0.65)*60/C7/9</f>
        <v>5.7089484973142444</v>
      </c>
      <c r="L7" s="21">
        <f t="shared" ref="L7:L17" si="6">4200/$E$19*H7</f>
        <v>3.6559261649151731</v>
      </c>
      <c r="M7" s="22">
        <f t="shared" ref="M7:M17" si="7">+(F7+0.77*(G7*4200/$G$19-F7))*60/C7/9</f>
        <v>2.9151658872145036</v>
      </c>
      <c r="N7" s="30">
        <f t="shared" ref="N7:N17" si="8">+(F7+0.77*G7)/D7</f>
        <v>64.926946978712152</v>
      </c>
      <c r="O7" s="21">
        <f t="shared" ref="O7:O17" si="9">+(F7+0.77*G7*0.65)/D7</f>
        <v>43.359463837101686</v>
      </c>
      <c r="P7" s="22">
        <f t="shared" ref="P7:P17" si="10">+(F7+0.77*G7*4200/$G$19)/D7</f>
        <v>24.685971175459475</v>
      </c>
      <c r="Q7" s="52">
        <f t="shared" ref="Q7:Q17" si="11">G7*0.77*0.35+F7</f>
        <v>746.19149147163819</v>
      </c>
      <c r="R7" s="55">
        <f t="shared" ref="R7:R17" si="12">Q7/30</f>
        <v>24.873049715721272</v>
      </c>
    </row>
    <row r="8" spans="1:19" x14ac:dyDescent="0.25">
      <c r="A8" s="7">
        <v>8</v>
      </c>
      <c r="B8" s="8" t="s">
        <v>23</v>
      </c>
      <c r="C8" s="35">
        <v>1090</v>
      </c>
      <c r="D8" s="57">
        <v>22</v>
      </c>
      <c r="E8" s="35">
        <v>1275</v>
      </c>
      <c r="F8" s="35">
        <f t="shared" si="0"/>
        <v>50.575168583895284</v>
      </c>
      <c r="G8" s="44">
        <f t="shared" si="1"/>
        <v>1224.4248314161048</v>
      </c>
      <c r="H8" s="48">
        <f t="shared" si="2"/>
        <v>7.7981651376146788</v>
      </c>
      <c r="I8" s="9">
        <f t="shared" si="3"/>
        <v>6.0757326530537989</v>
      </c>
      <c r="J8" s="9">
        <f t="shared" si="4"/>
        <v>5.068807339449541</v>
      </c>
      <c r="K8" s="9">
        <f t="shared" si="5"/>
        <v>4.0574911113618093</v>
      </c>
      <c r="L8" s="9">
        <f t="shared" si="6"/>
        <v>2.5983572850441612</v>
      </c>
      <c r="M8" s="10">
        <f t="shared" si="7"/>
        <v>2.0718806065744988</v>
      </c>
      <c r="N8" s="31">
        <f t="shared" si="8"/>
        <v>45.153740398831637</v>
      </c>
      <c r="O8" s="9">
        <f t="shared" si="9"/>
        <v>30.154536213984354</v>
      </c>
      <c r="P8" s="10">
        <f t="shared" si="10"/>
        <v>17.167970862933181</v>
      </c>
      <c r="Q8" s="52">
        <f t="shared" si="11"/>
        <v>380.55766065053552</v>
      </c>
      <c r="R8" s="55">
        <f t="shared" si="12"/>
        <v>12.685255355017851</v>
      </c>
    </row>
    <row r="9" spans="1:19" x14ac:dyDescent="0.25">
      <c r="A9" s="11" t="s">
        <v>24</v>
      </c>
      <c r="B9" s="8" t="s">
        <v>23</v>
      </c>
      <c r="C9" s="35">
        <v>1217</v>
      </c>
      <c r="D9" s="57">
        <v>24</v>
      </c>
      <c r="E9" s="35">
        <v>2300</v>
      </c>
      <c r="F9" s="35">
        <f t="shared" si="0"/>
        <v>91.233637445458143</v>
      </c>
      <c r="G9" s="44">
        <f t="shared" si="1"/>
        <v>2208.766362554542</v>
      </c>
      <c r="H9" s="48">
        <f t="shared" si="2"/>
        <v>12.59928786633799</v>
      </c>
      <c r="I9" s="9">
        <f t="shared" si="3"/>
        <v>9.8163995432070958</v>
      </c>
      <c r="J9" s="9">
        <f t="shared" si="4"/>
        <v>8.1895371131196946</v>
      </c>
      <c r="K9" s="9">
        <f t="shared" si="5"/>
        <v>6.5555803993645929</v>
      </c>
      <c r="L9" s="9">
        <f t="shared" si="6"/>
        <v>4.1980967107195211</v>
      </c>
      <c r="M9" s="10">
        <f t="shared" si="7"/>
        <v>3.3474823533808751</v>
      </c>
      <c r="N9" s="31">
        <f t="shared" si="8"/>
        <v>74.665989025518982</v>
      </c>
      <c r="O9" s="9">
        <f t="shared" si="9"/>
        <v>49.863383412666934</v>
      </c>
      <c r="P9" s="10">
        <f t="shared" si="10"/>
        <v>28.388866851778399</v>
      </c>
      <c r="Q9" s="52">
        <f t="shared" si="11"/>
        <v>686.4961721539072</v>
      </c>
      <c r="R9" s="55">
        <f t="shared" si="12"/>
        <v>22.883205738463573</v>
      </c>
      <c r="S9" s="55">
        <f>SUM(R7:R9)</f>
        <v>60.441510809202697</v>
      </c>
    </row>
    <row r="10" spans="1:19" x14ac:dyDescent="0.25">
      <c r="A10" s="7">
        <v>4</v>
      </c>
      <c r="B10" s="8" t="s">
        <v>25</v>
      </c>
      <c r="C10" s="35">
        <v>187</v>
      </c>
      <c r="D10" s="35">
        <v>12</v>
      </c>
      <c r="E10" s="35">
        <v>450</v>
      </c>
      <c r="F10" s="35">
        <f t="shared" si="0"/>
        <v>17.850059500198334</v>
      </c>
      <c r="G10" s="44">
        <f t="shared" si="1"/>
        <v>432.14994049980169</v>
      </c>
      <c r="H10" s="48">
        <f t="shared" si="2"/>
        <v>16.042780748663102</v>
      </c>
      <c r="I10" s="9">
        <f t="shared" si="3"/>
        <v>12.499305300714639</v>
      </c>
      <c r="J10" s="9">
        <f t="shared" si="4"/>
        <v>10.427807486631016</v>
      </c>
      <c r="K10" s="9">
        <f t="shared" si="5"/>
        <v>8.3472764606185059</v>
      </c>
      <c r="L10" s="9">
        <f t="shared" si="6"/>
        <v>5.345472363695758</v>
      </c>
      <c r="M10" s="10">
        <f t="shared" si="7"/>
        <v>4.2623778442897837</v>
      </c>
      <c r="N10" s="31">
        <f t="shared" si="8"/>
        <v>29.217126140420465</v>
      </c>
      <c r="O10" s="9">
        <f t="shared" si="9"/>
        <v>19.511758726695756</v>
      </c>
      <c r="P10" s="10">
        <f t="shared" si="10"/>
        <v>11.108687028956764</v>
      </c>
      <c r="Q10" s="52">
        <f t="shared" si="11"/>
        <v>134.31446846489487</v>
      </c>
      <c r="R10" s="53">
        <f t="shared" si="12"/>
        <v>4.4771489488298295</v>
      </c>
    </row>
    <row r="11" spans="1:19" x14ac:dyDescent="0.25">
      <c r="A11" s="7">
        <v>5</v>
      </c>
      <c r="B11" s="8" t="s">
        <v>25</v>
      </c>
      <c r="C11" s="35">
        <v>302</v>
      </c>
      <c r="D11" s="35">
        <v>20</v>
      </c>
      <c r="E11" s="35">
        <v>520</v>
      </c>
      <c r="F11" s="35">
        <f t="shared" si="0"/>
        <v>20.626735422451407</v>
      </c>
      <c r="G11" s="44">
        <f t="shared" si="1"/>
        <v>499.37326457754858</v>
      </c>
      <c r="H11" s="48">
        <f t="shared" si="2"/>
        <v>11.479028697571744</v>
      </c>
      <c r="I11" s="9">
        <f t="shared" si="3"/>
        <v>8.9435794513722691</v>
      </c>
      <c r="J11" s="9">
        <f t="shared" si="4"/>
        <v>7.4613686534216335</v>
      </c>
      <c r="K11" s="9">
        <f t="shared" si="5"/>
        <v>5.9726943563689723</v>
      </c>
      <c r="L11" s="9">
        <f t="shared" si="6"/>
        <v>3.824825111447943</v>
      </c>
      <c r="M11" s="10">
        <f t="shared" si="7"/>
        <v>3.0498426900569426</v>
      </c>
      <c r="N11" s="31">
        <f t="shared" si="8"/>
        <v>20.257207457358192</v>
      </c>
      <c r="O11" s="9">
        <f t="shared" si="9"/>
        <v>13.528152717175724</v>
      </c>
      <c r="P11" s="10">
        <f t="shared" si="10"/>
        <v>7.7020230067433557</v>
      </c>
      <c r="Q11" s="52">
        <f t="shared" si="11"/>
        <v>155.20783022610075</v>
      </c>
      <c r="R11" s="53">
        <f t="shared" si="12"/>
        <v>5.1735943408700251</v>
      </c>
    </row>
    <row r="12" spans="1:19" x14ac:dyDescent="0.25">
      <c r="A12" s="7">
        <v>7</v>
      </c>
      <c r="B12" s="8" t="s">
        <v>25</v>
      </c>
      <c r="C12" s="35">
        <v>414</v>
      </c>
      <c r="D12" s="35">
        <v>28</v>
      </c>
      <c r="E12" s="35">
        <v>720</v>
      </c>
      <c r="F12" s="35">
        <f t="shared" si="0"/>
        <v>28.560095200317331</v>
      </c>
      <c r="G12" s="44">
        <f t="shared" si="1"/>
        <v>691.43990479968272</v>
      </c>
      <c r="H12" s="48">
        <f t="shared" si="2"/>
        <v>11.594202898550725</v>
      </c>
      <c r="I12" s="9">
        <f t="shared" si="3"/>
        <v>9.033314362255604</v>
      </c>
      <c r="J12" s="9">
        <f t="shared" si="4"/>
        <v>7.5362318840579716</v>
      </c>
      <c r="K12" s="9">
        <f t="shared" si="5"/>
        <v>6.0326210555967563</v>
      </c>
      <c r="L12" s="9">
        <f t="shared" si="6"/>
        <v>3.8632012831347118</v>
      </c>
      <c r="M12" s="10">
        <f t="shared" si="7"/>
        <v>3.0804431183852738</v>
      </c>
      <c r="N12" s="31">
        <f t="shared" si="8"/>
        <v>20.034600782002606</v>
      </c>
      <c r="O12" s="9">
        <f t="shared" si="9"/>
        <v>13.379491698305662</v>
      </c>
      <c r="P12" s="10">
        <f t="shared" si="10"/>
        <v>7.6173853912846381</v>
      </c>
      <c r="Q12" s="52">
        <f t="shared" si="11"/>
        <v>214.90314954383183</v>
      </c>
      <c r="R12" s="53">
        <f t="shared" si="12"/>
        <v>7.1634383181277279</v>
      </c>
    </row>
    <row r="13" spans="1:19" x14ac:dyDescent="0.25">
      <c r="A13" s="7">
        <v>12</v>
      </c>
      <c r="B13" s="8" t="s">
        <v>25</v>
      </c>
      <c r="C13" s="35">
        <f>142+121+117+122</f>
        <v>502</v>
      </c>
      <c r="D13" s="35">
        <f>9+8+8+8</f>
        <v>33</v>
      </c>
      <c r="E13" s="35">
        <v>1100</v>
      </c>
      <c r="F13" s="35">
        <f t="shared" si="0"/>
        <v>43.633478778262599</v>
      </c>
      <c r="G13" s="44">
        <f t="shared" si="1"/>
        <v>1056.3665212217375</v>
      </c>
      <c r="H13" s="48">
        <f t="shared" si="2"/>
        <v>14.608233731739707</v>
      </c>
      <c r="I13" s="9">
        <f t="shared" si="3"/>
        <v>11.381616203439581</v>
      </c>
      <c r="J13" s="9">
        <f t="shared" si="4"/>
        <v>9.4953519256308105</v>
      </c>
      <c r="K13" s="9">
        <f t="shared" si="5"/>
        <v>7.6008621865835613</v>
      </c>
      <c r="L13" s="9">
        <f t="shared" si="6"/>
        <v>4.8674797043480185</v>
      </c>
      <c r="M13" s="10">
        <f t="shared" si="7"/>
        <v>3.8812356023479797</v>
      </c>
      <c r="N13" s="31">
        <f t="shared" si="8"/>
        <v>25.970778791484861</v>
      </c>
      <c r="O13" s="9">
        <f t="shared" si="9"/>
        <v>17.34378553484067</v>
      </c>
      <c r="P13" s="10">
        <f t="shared" si="10"/>
        <v>9.8743884701837903</v>
      </c>
      <c r="Q13" s="52">
        <f t="shared" si="11"/>
        <v>328.32425624752079</v>
      </c>
      <c r="R13" s="53">
        <f t="shared" si="12"/>
        <v>10.94414187491736</v>
      </c>
    </row>
    <row r="14" spans="1:19" x14ac:dyDescent="0.25">
      <c r="A14" s="7">
        <v>13</v>
      </c>
      <c r="B14" s="8" t="s">
        <v>25</v>
      </c>
      <c r="C14" s="35">
        <f>66*6</f>
        <v>396</v>
      </c>
      <c r="D14" s="35">
        <f>4*6</f>
        <v>24</v>
      </c>
      <c r="E14" s="35">
        <v>1190</v>
      </c>
      <c r="F14" s="35">
        <f t="shared" si="0"/>
        <v>47.203490678302259</v>
      </c>
      <c r="G14" s="44">
        <f t="shared" si="1"/>
        <v>1142.7965093216978</v>
      </c>
      <c r="H14" s="48">
        <f t="shared" si="2"/>
        <v>20.033670033670035</v>
      </c>
      <c r="I14" s="9">
        <f t="shared" si="3"/>
        <v>15.608700384781306</v>
      </c>
      <c r="J14" s="9">
        <f t="shared" si="4"/>
        <v>13.021885521885523</v>
      </c>
      <c r="K14" s="9">
        <f t="shared" si="5"/>
        <v>10.423790296192124</v>
      </c>
      <c r="L14" s="9">
        <f t="shared" si="6"/>
        <v>6.6752411060225425</v>
      </c>
      <c r="M14" s="10">
        <f t="shared" si="7"/>
        <v>5.3227101104927375</v>
      </c>
      <c r="N14" s="31">
        <f t="shared" si="8"/>
        <v>38.631533452333734</v>
      </c>
      <c r="O14" s="9">
        <f t="shared" si="9"/>
        <v>25.798880983075506</v>
      </c>
      <c r="P14" s="10">
        <f t="shared" si="10"/>
        <v>14.68815284939839</v>
      </c>
      <c r="Q14" s="52">
        <f t="shared" si="11"/>
        <v>355.18714994049986</v>
      </c>
      <c r="R14" s="53">
        <f t="shared" si="12"/>
        <v>11.839571664683328</v>
      </c>
    </row>
    <row r="15" spans="1:19" x14ac:dyDescent="0.25">
      <c r="A15" s="7">
        <v>14</v>
      </c>
      <c r="B15" s="8" t="s">
        <v>25</v>
      </c>
      <c r="C15" s="35">
        <f>133+96</f>
        <v>229</v>
      </c>
      <c r="D15" s="35">
        <v>9</v>
      </c>
      <c r="E15" s="35">
        <v>475</v>
      </c>
      <c r="F15" s="35">
        <f t="shared" si="0"/>
        <v>18.841729472431574</v>
      </c>
      <c r="G15" s="44">
        <f t="shared" si="1"/>
        <v>456.15827052756845</v>
      </c>
      <c r="H15" s="48">
        <f t="shared" si="2"/>
        <v>13.828238719068414</v>
      </c>
      <c r="I15" s="9">
        <f t="shared" si="3"/>
        <v>10.773903865463152</v>
      </c>
      <c r="J15" s="9">
        <f t="shared" si="4"/>
        <v>8.9883551673944702</v>
      </c>
      <c r="K15" s="9">
        <f t="shared" si="5"/>
        <v>7.195020200043075</v>
      </c>
      <c r="L15" s="9">
        <f t="shared" si="6"/>
        <v>4.6075844998085946</v>
      </c>
      <c r="M15" s="10">
        <f t="shared" si="7"/>
        <v>3.6740001166330916</v>
      </c>
      <c r="N15" s="31">
        <f t="shared" si="8"/>
        <v>41.120399753184365</v>
      </c>
      <c r="O15" s="9">
        <f t="shared" si="9"/>
        <v>27.460993763497736</v>
      </c>
      <c r="P15" s="10">
        <f t="shared" si="10"/>
        <v>15.634448411124332</v>
      </c>
      <c r="Q15" s="52">
        <f t="shared" si="11"/>
        <v>141.77638337961127</v>
      </c>
      <c r="R15" s="53">
        <f t="shared" si="12"/>
        <v>4.7258794459870428</v>
      </c>
    </row>
    <row r="16" spans="1:19" x14ac:dyDescent="0.25">
      <c r="A16" s="7">
        <v>3</v>
      </c>
      <c r="B16" s="8" t="s">
        <v>26</v>
      </c>
      <c r="C16" s="35">
        <v>617</v>
      </c>
      <c r="D16" s="35">
        <v>41</v>
      </c>
      <c r="E16" s="35">
        <v>500</v>
      </c>
      <c r="F16" s="35">
        <f t="shared" si="0"/>
        <v>19.833399444664817</v>
      </c>
      <c r="G16" s="44">
        <f t="shared" si="1"/>
        <v>480.16660055533521</v>
      </c>
      <c r="H16" s="48">
        <f t="shared" si="2"/>
        <v>5.4024851431658565</v>
      </c>
      <c r="I16" s="9">
        <f t="shared" si="3"/>
        <v>4.2092023973233159</v>
      </c>
      <c r="J16" s="9">
        <f t="shared" si="4"/>
        <v>3.511615343057807</v>
      </c>
      <c r="K16" s="9">
        <f t="shared" si="5"/>
        <v>2.8109863103469492</v>
      </c>
      <c r="L16" s="9">
        <f t="shared" si="6"/>
        <v>1.8001140500830304</v>
      </c>
      <c r="M16" s="10">
        <f t="shared" si="7"/>
        <v>1.43537665564954</v>
      </c>
      <c r="N16" s="31">
        <f t="shared" si="8"/>
        <v>9.5015044359090961</v>
      </c>
      <c r="O16" s="9">
        <f t="shared" si="9"/>
        <v>6.3452873907953684</v>
      </c>
      <c r="P16" s="10">
        <f t="shared" si="10"/>
        <v>3.6125811476282159</v>
      </c>
      <c r="Q16" s="52">
        <f t="shared" si="11"/>
        <v>149.23829829432765</v>
      </c>
      <c r="R16" s="53">
        <f t="shared" si="12"/>
        <v>4.9746099431442552</v>
      </c>
    </row>
    <row r="17" spans="1:18" x14ac:dyDescent="0.25">
      <c r="A17" s="7">
        <v>2</v>
      </c>
      <c r="B17" s="8" t="s">
        <v>27</v>
      </c>
      <c r="C17" s="35">
        <v>541</v>
      </c>
      <c r="D17" s="35">
        <v>36</v>
      </c>
      <c r="E17" s="35">
        <v>1200</v>
      </c>
      <c r="F17" s="35">
        <f t="shared" si="0"/>
        <v>47.600158667195558</v>
      </c>
      <c r="G17" s="44">
        <f t="shared" si="1"/>
        <v>1152.3998413328045</v>
      </c>
      <c r="H17" s="48">
        <f t="shared" si="2"/>
        <v>14.787430683918668</v>
      </c>
      <c r="I17" s="9">
        <f t="shared" si="3"/>
        <v>11.521232735594023</v>
      </c>
      <c r="J17" s="9">
        <f t="shared" si="4"/>
        <v>9.611829944547134</v>
      </c>
      <c r="K17" s="9">
        <f t="shared" si="5"/>
        <v>7.6941007917962345</v>
      </c>
      <c r="L17" s="9">
        <f t="shared" si="6"/>
        <v>4.927188327842793</v>
      </c>
      <c r="M17" s="10">
        <f t="shared" si="7"/>
        <v>3.928846121415599</v>
      </c>
      <c r="N17" s="31">
        <f t="shared" si="8"/>
        <v>25.970778791484861</v>
      </c>
      <c r="O17" s="9">
        <f t="shared" si="9"/>
        <v>17.343785534840677</v>
      </c>
      <c r="P17" s="10">
        <f t="shared" si="10"/>
        <v>9.8743884701837903</v>
      </c>
      <c r="Q17" s="52">
        <f t="shared" si="11"/>
        <v>358.17191590638635</v>
      </c>
      <c r="R17" s="53">
        <f t="shared" si="12"/>
        <v>11.939063863546211</v>
      </c>
    </row>
    <row r="18" spans="1:18" ht="15.75" thickBot="1" x14ac:dyDescent="0.3">
      <c r="A18" s="23">
        <v>1</v>
      </c>
      <c r="B18" s="12" t="s">
        <v>28</v>
      </c>
      <c r="C18" s="38">
        <v>2537</v>
      </c>
      <c r="D18" s="38">
        <v>17</v>
      </c>
      <c r="E18" s="38">
        <v>375</v>
      </c>
      <c r="F18" s="38">
        <f t="shared" si="0"/>
        <v>14.875049583498612</v>
      </c>
      <c r="G18" s="45">
        <f t="shared" si="1"/>
        <v>360.12495041650141</v>
      </c>
      <c r="H18" s="49"/>
      <c r="I18" s="13"/>
      <c r="J18" s="13"/>
      <c r="K18" s="13"/>
      <c r="L18" s="13"/>
      <c r="M18" s="14"/>
      <c r="N18" s="32"/>
      <c r="O18" s="13"/>
      <c r="P18" s="14"/>
    </row>
    <row r="19" spans="1:18" ht="15.75" thickBot="1" x14ac:dyDescent="0.3">
      <c r="A19" s="18"/>
      <c r="B19" s="19"/>
      <c r="C19" s="40">
        <f>SUM(C7:C18)</f>
        <v>9551</v>
      </c>
      <c r="D19" s="40">
        <f>SUM(D7:D18)</f>
        <v>296</v>
      </c>
      <c r="E19" s="40">
        <f>SUM(E7:E18)</f>
        <v>12605</v>
      </c>
      <c r="F19" s="40">
        <f t="shared" si="0"/>
        <v>500</v>
      </c>
      <c r="G19" s="46">
        <f t="shared" si="1"/>
        <v>12105</v>
      </c>
      <c r="H19" s="50">
        <f>+E19*60/C19/9</f>
        <v>8.7983806233204191</v>
      </c>
      <c r="I19" s="24">
        <f>+(F19+G19*0.77)*60/C19/9</f>
        <v>6.8550239067462391</v>
      </c>
      <c r="J19" s="24">
        <f>+H19*0.65</f>
        <v>5.7189474051582723</v>
      </c>
      <c r="K19" s="24">
        <f>+(F19+0.77*(E19-F19)*0.65)*60/C19/9</f>
        <v>4.5779167975430148</v>
      </c>
      <c r="L19" s="24">
        <f>4200/$E$19*H19</f>
        <v>2.931630195791016</v>
      </c>
      <c r="M19" s="25">
        <f>+(F19+0.77*(G19*4200/$G$19-F19))*60/C19/9</f>
        <v>2.3376260775485989</v>
      </c>
      <c r="N19" s="33">
        <f>+(F19+0.77*G19)/D19</f>
        <v>33.1785472972973</v>
      </c>
      <c r="O19" s="24">
        <f>+(F19+0.77*G19*0.65)/D19</f>
        <v>22.157271959459461</v>
      </c>
      <c r="P19" s="25">
        <f>+(F19+0.77*G19*4200/$G$19)/D19</f>
        <v>12.614864864864865</v>
      </c>
    </row>
    <row r="20" spans="1:18" ht="15.75" thickBot="1" x14ac:dyDescent="0.3">
      <c r="F20" s="59">
        <f>F19/C19</f>
        <v>5.2350539210553867E-2</v>
      </c>
      <c r="G20" s="54"/>
    </row>
    <row r="21" spans="1:18" x14ac:dyDescent="0.25">
      <c r="A21" s="161" t="s">
        <v>3</v>
      </c>
      <c r="B21" s="162"/>
      <c r="C21" s="162"/>
      <c r="D21" s="162"/>
      <c r="E21" s="162"/>
      <c r="F21" s="162"/>
      <c r="G21" s="163"/>
      <c r="H21" s="167" t="s">
        <v>4</v>
      </c>
      <c r="I21" s="168"/>
      <c r="J21" s="168"/>
      <c r="K21" s="168"/>
      <c r="L21" s="168"/>
      <c r="M21" s="169"/>
      <c r="N21" s="168" t="s">
        <v>5</v>
      </c>
      <c r="O21" s="168"/>
      <c r="P21" s="169"/>
    </row>
    <row r="22" spans="1:18" x14ac:dyDescent="0.25">
      <c r="A22" s="2"/>
      <c r="B22" s="3"/>
      <c r="C22" s="3"/>
      <c r="D22" s="3"/>
      <c r="E22" s="3"/>
      <c r="F22" s="4">
        <v>1000</v>
      </c>
      <c r="G22" s="5"/>
      <c r="H22" s="164" t="s">
        <v>6</v>
      </c>
      <c r="I22" s="165"/>
      <c r="J22" s="165" t="s">
        <v>7</v>
      </c>
      <c r="K22" s="165"/>
      <c r="L22" s="165" t="s">
        <v>8</v>
      </c>
      <c r="M22" s="166"/>
      <c r="N22" s="5" t="s">
        <v>6</v>
      </c>
      <c r="O22" s="5" t="s">
        <v>7</v>
      </c>
      <c r="P22" s="6" t="s">
        <v>8</v>
      </c>
    </row>
    <row r="23" spans="1:18" ht="15.75" thickBot="1" x14ac:dyDescent="0.3">
      <c r="A23" s="15" t="s">
        <v>9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27" t="s">
        <v>15</v>
      </c>
      <c r="H23" s="15" t="s">
        <v>16</v>
      </c>
      <c r="I23" s="16" t="s">
        <v>17</v>
      </c>
      <c r="J23" s="16" t="s">
        <v>18</v>
      </c>
      <c r="K23" s="16" t="s">
        <v>17</v>
      </c>
      <c r="L23" s="16" t="s">
        <v>18</v>
      </c>
      <c r="M23" s="17" t="s">
        <v>17</v>
      </c>
      <c r="N23" s="16" t="s">
        <v>19</v>
      </c>
      <c r="O23" s="16" t="s">
        <v>19</v>
      </c>
      <c r="P23" s="17" t="s">
        <v>19</v>
      </c>
    </row>
    <row r="24" spans="1:18" x14ac:dyDescent="0.25">
      <c r="A24" s="34" t="s">
        <v>22</v>
      </c>
      <c r="B24" s="20" t="s">
        <v>23</v>
      </c>
      <c r="C24" s="42">
        <v>1519</v>
      </c>
      <c r="D24" s="42">
        <v>30</v>
      </c>
      <c r="E24" s="42">
        <v>2500</v>
      </c>
      <c r="F24" s="42">
        <f t="shared" ref="F24:F36" si="13">+E24/$E$19*$F$22</f>
        <v>198.33399444664815</v>
      </c>
      <c r="G24" s="43">
        <f t="shared" ref="G24:G36" si="14">+E24-F24</f>
        <v>2301.6660055533521</v>
      </c>
      <c r="H24" s="47">
        <f t="shared" ref="H24:H34" si="15">+E24*60/C24/9</f>
        <v>10.97213078779899</v>
      </c>
      <c r="I24" s="21">
        <f t="shared" ref="I24:I34" si="16">+(F24+G24*0.77)*60/C24/9</f>
        <v>8.6487461870648641</v>
      </c>
      <c r="J24" s="21">
        <f t="shared" ref="J24:J34" si="17">+H24*0.65</f>
        <v>7.1318850120693442</v>
      </c>
      <c r="K24" s="21">
        <f t="shared" ref="K24:K34" si="18">+(F24+0.77*(E24-F24)*0.65)*60/C24/9</f>
        <v>5.9263455353350922</v>
      </c>
      <c r="L24" s="21">
        <f t="shared" ref="L24:L34" si="19">4200/$E$19*H24</f>
        <v>3.6559261649151731</v>
      </c>
      <c r="M24" s="22">
        <f t="shared" ref="M24:M34" si="20">+(F24+0.77*(G24*4200/$G$19-F24))*60/C24/9</f>
        <v>2.8989917523107147</v>
      </c>
      <c r="N24" s="21">
        <f t="shared" ref="N24:N34" si="21">+(F24+0.77*G24)/D24</f>
        <v>65.687227290757647</v>
      </c>
      <c r="O24" s="21">
        <f t="shared" ref="O24:O34" si="22">+(F24+0.77*G24*0.65)/D24</f>
        <v>45.010594340870028</v>
      </c>
      <c r="P24" s="22">
        <f t="shared" ref="P24:P34" si="23">+(F24+0.77*G24*4200/$G$19)/D24</f>
        <v>27.108414882930514</v>
      </c>
    </row>
    <row r="25" spans="1:18" x14ac:dyDescent="0.25">
      <c r="A25" s="7">
        <v>8</v>
      </c>
      <c r="B25" s="8" t="s">
        <v>23</v>
      </c>
      <c r="C25" s="35">
        <v>1090</v>
      </c>
      <c r="D25" s="35">
        <v>22</v>
      </c>
      <c r="E25" s="35">
        <v>1275</v>
      </c>
      <c r="F25" s="35">
        <f t="shared" si="13"/>
        <v>101.15033716779057</v>
      </c>
      <c r="G25" s="44">
        <f t="shared" si="14"/>
        <v>1173.8496628322093</v>
      </c>
      <c r="H25" s="48">
        <f t="shared" si="15"/>
        <v>7.7981651376146788</v>
      </c>
      <c r="I25" s="9">
        <f t="shared" si="16"/>
        <v>6.1468781501442926</v>
      </c>
      <c r="J25" s="9">
        <f t="shared" si="17"/>
        <v>5.068807339449541</v>
      </c>
      <c r="K25" s="9">
        <f t="shared" si="18"/>
        <v>4.2120005713474704</v>
      </c>
      <c r="L25" s="9">
        <f t="shared" si="19"/>
        <v>2.5983572850441612</v>
      </c>
      <c r="M25" s="10">
        <f t="shared" si="20"/>
        <v>2.0603852482546672</v>
      </c>
      <c r="N25" s="9">
        <f t="shared" si="21"/>
        <v>45.68248079766326</v>
      </c>
      <c r="O25" s="9">
        <f t="shared" si="22"/>
        <v>31.302822427968696</v>
      </c>
      <c r="P25" s="10">
        <f t="shared" si="23"/>
        <v>18.852670350401674</v>
      </c>
    </row>
    <row r="26" spans="1:18" x14ac:dyDescent="0.25">
      <c r="A26" s="11" t="s">
        <v>24</v>
      </c>
      <c r="B26" s="8" t="s">
        <v>23</v>
      </c>
      <c r="C26" s="35">
        <v>1217</v>
      </c>
      <c r="D26" s="35">
        <v>24</v>
      </c>
      <c r="E26" s="35">
        <v>2300</v>
      </c>
      <c r="F26" s="35">
        <f t="shared" si="13"/>
        <v>182.46727489091629</v>
      </c>
      <c r="G26" s="44">
        <f t="shared" si="14"/>
        <v>2117.5327251090839</v>
      </c>
      <c r="H26" s="48">
        <f t="shared" si="15"/>
        <v>12.59928786633799</v>
      </c>
      <c r="I26" s="9">
        <f t="shared" si="16"/>
        <v>9.9313474293339414</v>
      </c>
      <c r="J26" s="9">
        <f t="shared" si="17"/>
        <v>8.1895371131196946</v>
      </c>
      <c r="K26" s="9">
        <f t="shared" si="18"/>
        <v>6.8052172216270215</v>
      </c>
      <c r="L26" s="9">
        <f t="shared" si="19"/>
        <v>4.1980967107195211</v>
      </c>
      <c r="M26" s="10">
        <f t="shared" si="20"/>
        <v>3.3289096088900396</v>
      </c>
      <c r="N26" s="9">
        <f t="shared" si="21"/>
        <v>75.540311384371293</v>
      </c>
      <c r="O26" s="9">
        <f t="shared" si="22"/>
        <v>51.762183492000531</v>
      </c>
      <c r="P26" s="10">
        <f t="shared" si="23"/>
        <v>31.174677115370091</v>
      </c>
    </row>
    <row r="27" spans="1:18" x14ac:dyDescent="0.25">
      <c r="A27" s="7">
        <v>4</v>
      </c>
      <c r="B27" s="8" t="s">
        <v>25</v>
      </c>
      <c r="C27" s="35">
        <v>187</v>
      </c>
      <c r="D27" s="35">
        <v>12</v>
      </c>
      <c r="E27" s="35">
        <v>450</v>
      </c>
      <c r="F27" s="35">
        <f t="shared" si="13"/>
        <v>35.700119000396668</v>
      </c>
      <c r="G27" s="44">
        <f t="shared" si="14"/>
        <v>414.29988099960332</v>
      </c>
      <c r="H27" s="48">
        <f t="shared" si="15"/>
        <v>16.042780748663102</v>
      </c>
      <c r="I27" s="9">
        <f t="shared" si="16"/>
        <v>12.64566942495869</v>
      </c>
      <c r="J27" s="9">
        <f t="shared" si="17"/>
        <v>10.427807486631016</v>
      </c>
      <c r="K27" s="9">
        <f t="shared" si="18"/>
        <v>8.6651411565311278</v>
      </c>
      <c r="L27" s="9">
        <f t="shared" si="19"/>
        <v>5.345472363695758</v>
      </c>
      <c r="M27" s="10">
        <f t="shared" si="20"/>
        <v>4.2387290102502435</v>
      </c>
      <c r="N27" s="9">
        <f t="shared" si="21"/>
        <v>29.559252280840937</v>
      </c>
      <c r="O27" s="9">
        <f t="shared" si="22"/>
        <v>20.254767453391512</v>
      </c>
      <c r="P27" s="10">
        <f t="shared" si="23"/>
        <v>12.198786697318729</v>
      </c>
    </row>
    <row r="28" spans="1:18" x14ac:dyDescent="0.25">
      <c r="A28" s="7">
        <v>5</v>
      </c>
      <c r="B28" s="8" t="s">
        <v>25</v>
      </c>
      <c r="C28" s="35">
        <v>302</v>
      </c>
      <c r="D28" s="35">
        <v>20</v>
      </c>
      <c r="E28" s="35">
        <v>520</v>
      </c>
      <c r="F28" s="35">
        <f t="shared" si="13"/>
        <v>41.253470844902814</v>
      </c>
      <c r="G28" s="44">
        <f t="shared" si="14"/>
        <v>478.74652915509716</v>
      </c>
      <c r="H28" s="48">
        <f t="shared" si="15"/>
        <v>11.479028697571744</v>
      </c>
      <c r="I28" s="9">
        <f t="shared" si="16"/>
        <v>9.0483068056142972</v>
      </c>
      <c r="J28" s="9">
        <f t="shared" si="17"/>
        <v>7.4613686534216335</v>
      </c>
      <c r="K28" s="9">
        <f t="shared" si="18"/>
        <v>6.2001348496032893</v>
      </c>
      <c r="L28" s="9">
        <f t="shared" si="19"/>
        <v>3.824825111447943</v>
      </c>
      <c r="M28" s="10">
        <f t="shared" si="20"/>
        <v>3.0329213315432941</v>
      </c>
      <c r="N28" s="9">
        <f t="shared" si="21"/>
        <v>20.494414914716383</v>
      </c>
      <c r="O28" s="9">
        <f t="shared" si="22"/>
        <v>14.043305434351449</v>
      </c>
      <c r="P28" s="10">
        <f t="shared" si="23"/>
        <v>8.4578254434743201</v>
      </c>
    </row>
    <row r="29" spans="1:18" x14ac:dyDescent="0.25">
      <c r="A29" s="7">
        <v>7</v>
      </c>
      <c r="B29" s="8" t="s">
        <v>25</v>
      </c>
      <c r="C29" s="35">
        <v>414</v>
      </c>
      <c r="D29" s="35">
        <v>28</v>
      </c>
      <c r="E29" s="35">
        <v>720</v>
      </c>
      <c r="F29" s="35">
        <f t="shared" si="13"/>
        <v>57.120190400634662</v>
      </c>
      <c r="G29" s="44">
        <f t="shared" si="14"/>
        <v>662.87980959936533</v>
      </c>
      <c r="H29" s="48">
        <f t="shared" si="15"/>
        <v>11.594202898550725</v>
      </c>
      <c r="I29" s="9">
        <f t="shared" si="16"/>
        <v>9.1390924926271495</v>
      </c>
      <c r="J29" s="9">
        <f t="shared" si="17"/>
        <v>7.5362318840579716</v>
      </c>
      <c r="K29" s="9">
        <f t="shared" si="18"/>
        <v>6.2623435604688735</v>
      </c>
      <c r="L29" s="9">
        <f t="shared" si="19"/>
        <v>3.8632012831347118</v>
      </c>
      <c r="M29" s="10">
        <f t="shared" si="20"/>
        <v>3.0633519803547653</v>
      </c>
      <c r="N29" s="9">
        <f t="shared" si="21"/>
        <v>20.269201564005215</v>
      </c>
      <c r="O29" s="9">
        <f t="shared" si="22"/>
        <v>13.888983396611323</v>
      </c>
      <c r="P29" s="10">
        <f t="shared" si="23"/>
        <v>8.3648823067328451</v>
      </c>
    </row>
    <row r="30" spans="1:18" x14ac:dyDescent="0.25">
      <c r="A30" s="7">
        <v>12</v>
      </c>
      <c r="B30" s="8" t="s">
        <v>25</v>
      </c>
      <c r="C30" s="35">
        <f>142+121+117+122</f>
        <v>502</v>
      </c>
      <c r="D30" s="35">
        <f>9+8+8+8</f>
        <v>33</v>
      </c>
      <c r="E30" s="35">
        <v>1100</v>
      </c>
      <c r="F30" s="35">
        <f t="shared" si="13"/>
        <v>87.266957556525199</v>
      </c>
      <c r="G30" s="44">
        <f t="shared" si="14"/>
        <v>1012.7330424434748</v>
      </c>
      <c r="H30" s="48">
        <f t="shared" si="15"/>
        <v>14.608233731739707</v>
      </c>
      <c r="I30" s="9">
        <f t="shared" si="16"/>
        <v>11.514892433439586</v>
      </c>
      <c r="J30" s="9">
        <f t="shared" si="17"/>
        <v>9.4953519256308105</v>
      </c>
      <c r="K30" s="9">
        <f t="shared" si="18"/>
        <v>7.8903033904314004</v>
      </c>
      <c r="L30" s="9">
        <f t="shared" si="19"/>
        <v>4.8674797043480185</v>
      </c>
      <c r="M30" s="10">
        <f t="shared" si="20"/>
        <v>3.8597014493513728</v>
      </c>
      <c r="N30" s="9">
        <f t="shared" si="21"/>
        <v>26.274890916303054</v>
      </c>
      <c r="O30" s="9">
        <f t="shared" si="22"/>
        <v>18.00423773634801</v>
      </c>
      <c r="P30" s="10">
        <f t="shared" si="23"/>
        <v>10.843365953172205</v>
      </c>
    </row>
    <row r="31" spans="1:18" x14ac:dyDescent="0.25">
      <c r="A31" s="7">
        <v>13</v>
      </c>
      <c r="B31" s="8" t="s">
        <v>25</v>
      </c>
      <c r="C31" s="35">
        <f>66*6</f>
        <v>396</v>
      </c>
      <c r="D31" s="35">
        <f>4*6</f>
        <v>24</v>
      </c>
      <c r="E31" s="35">
        <v>1190</v>
      </c>
      <c r="F31" s="35">
        <f t="shared" si="13"/>
        <v>94.406981356604518</v>
      </c>
      <c r="G31" s="44">
        <f t="shared" si="14"/>
        <v>1095.5930186433955</v>
      </c>
      <c r="H31" s="48">
        <f t="shared" si="15"/>
        <v>20.033670033670035</v>
      </c>
      <c r="I31" s="9">
        <f t="shared" si="16"/>
        <v>15.791474843636685</v>
      </c>
      <c r="J31" s="9">
        <f t="shared" si="17"/>
        <v>13.021885521885523</v>
      </c>
      <c r="K31" s="9">
        <f t="shared" si="18"/>
        <v>10.820728740532392</v>
      </c>
      <c r="L31" s="9">
        <f t="shared" si="19"/>
        <v>6.6752411060225425</v>
      </c>
      <c r="M31" s="10">
        <f t="shared" si="20"/>
        <v>5.2931782640347187</v>
      </c>
      <c r="N31" s="9">
        <f t="shared" si="21"/>
        <v>39.083900238000794</v>
      </c>
      <c r="O31" s="9">
        <f t="shared" si="22"/>
        <v>26.781303632817668</v>
      </c>
      <c r="P31" s="10">
        <f t="shared" si="23"/>
        <v>16.129506855343653</v>
      </c>
    </row>
    <row r="32" spans="1:18" x14ac:dyDescent="0.25">
      <c r="A32" s="7">
        <v>14</v>
      </c>
      <c r="B32" s="8" t="s">
        <v>25</v>
      </c>
      <c r="C32" s="35">
        <f>133+96</f>
        <v>229</v>
      </c>
      <c r="D32" s="35">
        <v>9</v>
      </c>
      <c r="E32" s="35">
        <v>475</v>
      </c>
      <c r="F32" s="35">
        <f t="shared" si="13"/>
        <v>37.683458944863148</v>
      </c>
      <c r="G32" s="44">
        <f t="shared" si="14"/>
        <v>437.31654105513684</v>
      </c>
      <c r="H32" s="48">
        <f t="shared" si="15"/>
        <v>13.828238719068414</v>
      </c>
      <c r="I32" s="9">
        <f t="shared" si="16"/>
        <v>10.900063917243624</v>
      </c>
      <c r="J32" s="9">
        <f t="shared" si="17"/>
        <v>8.9883551673944702</v>
      </c>
      <c r="K32" s="9">
        <f t="shared" si="18"/>
        <v>7.4690069211924062</v>
      </c>
      <c r="L32" s="9">
        <f t="shared" si="19"/>
        <v>4.6075844998085946</v>
      </c>
      <c r="M32" s="10">
        <f t="shared" si="20"/>
        <v>3.6536157625956127</v>
      </c>
      <c r="N32" s="9">
        <f t="shared" si="21"/>
        <v>41.601910617479831</v>
      </c>
      <c r="O32" s="9">
        <f t="shared" si="22"/>
        <v>28.506709749217677</v>
      </c>
      <c r="P32" s="10">
        <f t="shared" si="23"/>
        <v>17.168662759189324</v>
      </c>
    </row>
    <row r="33" spans="1:20" x14ac:dyDescent="0.25">
      <c r="A33" s="7">
        <v>3</v>
      </c>
      <c r="B33" s="8" t="s">
        <v>26</v>
      </c>
      <c r="C33" s="35">
        <v>617</v>
      </c>
      <c r="D33" s="35">
        <v>41</v>
      </c>
      <c r="E33" s="35">
        <v>500</v>
      </c>
      <c r="F33" s="35">
        <f t="shared" si="13"/>
        <v>39.666798889329634</v>
      </c>
      <c r="G33" s="44">
        <f t="shared" si="14"/>
        <v>460.33320111067036</v>
      </c>
      <c r="H33" s="48">
        <f t="shared" si="15"/>
        <v>5.4024851431658565</v>
      </c>
      <c r="I33" s="9">
        <f t="shared" si="16"/>
        <v>4.2584912344089236</v>
      </c>
      <c r="J33" s="9">
        <f t="shared" si="17"/>
        <v>3.511615343057807</v>
      </c>
      <c r="K33" s="9">
        <f t="shared" si="18"/>
        <v>2.918028806539386</v>
      </c>
      <c r="L33" s="9">
        <f t="shared" si="19"/>
        <v>1.8001140500830304</v>
      </c>
      <c r="M33" s="10">
        <f t="shared" si="20"/>
        <v>1.4274127947358102</v>
      </c>
      <c r="N33" s="9">
        <f t="shared" si="21"/>
        <v>9.6127649693791657</v>
      </c>
      <c r="O33" s="9">
        <f t="shared" si="22"/>
        <v>6.5869162450053702</v>
      </c>
      <c r="P33" s="10">
        <f t="shared" si="23"/>
        <v>3.9670851048190996</v>
      </c>
    </row>
    <row r="34" spans="1:20" x14ac:dyDescent="0.25">
      <c r="A34" s="7">
        <v>2</v>
      </c>
      <c r="B34" s="8" t="s">
        <v>27</v>
      </c>
      <c r="C34" s="35">
        <v>541</v>
      </c>
      <c r="D34" s="35">
        <v>36</v>
      </c>
      <c r="E34" s="35">
        <v>1200</v>
      </c>
      <c r="F34" s="35">
        <f t="shared" si="13"/>
        <v>95.200317334391116</v>
      </c>
      <c r="G34" s="44">
        <f t="shared" si="14"/>
        <v>1104.799682665609</v>
      </c>
      <c r="H34" s="48">
        <f t="shared" si="15"/>
        <v>14.787430683918668</v>
      </c>
      <c r="I34" s="9">
        <f t="shared" si="16"/>
        <v>11.656143844570671</v>
      </c>
      <c r="J34" s="9">
        <f t="shared" si="17"/>
        <v>9.611829944547134</v>
      </c>
      <c r="K34" s="9">
        <f t="shared" si="18"/>
        <v>7.9870925262911703</v>
      </c>
      <c r="L34" s="9">
        <f t="shared" si="19"/>
        <v>4.927188327842793</v>
      </c>
      <c r="M34" s="10">
        <f t="shared" si="20"/>
        <v>3.9070478122824182</v>
      </c>
      <c r="N34" s="9">
        <f t="shared" si="21"/>
        <v>26.274890916303058</v>
      </c>
      <c r="O34" s="9">
        <f t="shared" si="22"/>
        <v>18.004237736348013</v>
      </c>
      <c r="P34" s="10">
        <f t="shared" si="23"/>
        <v>10.843365953172206</v>
      </c>
    </row>
    <row r="35" spans="1:20" ht="15.75" thickBot="1" x14ac:dyDescent="0.3">
      <c r="A35" s="23">
        <v>1</v>
      </c>
      <c r="B35" s="12" t="s">
        <v>28</v>
      </c>
      <c r="C35" s="38">
        <v>2537</v>
      </c>
      <c r="D35" s="38">
        <v>17</v>
      </c>
      <c r="E35" s="38">
        <v>375</v>
      </c>
      <c r="F35" s="38">
        <f t="shared" si="13"/>
        <v>29.750099166997224</v>
      </c>
      <c r="G35" s="45">
        <f t="shared" si="14"/>
        <v>345.24990083300276</v>
      </c>
      <c r="H35" s="49"/>
      <c r="I35" s="13"/>
      <c r="J35" s="13"/>
      <c r="K35" s="13"/>
      <c r="L35" s="13"/>
      <c r="M35" s="14"/>
      <c r="N35" s="12"/>
      <c r="O35" s="13"/>
      <c r="P35" s="14"/>
    </row>
    <row r="36" spans="1:20" ht="15.75" thickBot="1" x14ac:dyDescent="0.3">
      <c r="A36" s="18"/>
      <c r="B36" s="19"/>
      <c r="C36" s="40">
        <f>SUM(C24:C35)</f>
        <v>9551</v>
      </c>
      <c r="D36" s="40">
        <f>SUM(D24:D35)</f>
        <v>296</v>
      </c>
      <c r="E36" s="40">
        <f>SUM(E24:E35)</f>
        <v>12605</v>
      </c>
      <c r="F36" s="40">
        <f t="shared" si="13"/>
        <v>1000</v>
      </c>
      <c r="G36" s="46">
        <f t="shared" si="14"/>
        <v>11605</v>
      </c>
      <c r="H36" s="50">
        <f>+E36*60/C36/9</f>
        <v>8.7983806233204191</v>
      </c>
      <c r="I36" s="24">
        <f>+(F36+G36*0.77)*60/C36/9</f>
        <v>6.9352947335357555</v>
      </c>
      <c r="J36" s="24">
        <f>+H36*0.65</f>
        <v>5.7189474051582723</v>
      </c>
      <c r="K36" s="24">
        <f>+(F36+0.77*(E36-F36)*0.65)*60/C36/9</f>
        <v>4.7522440931141592</v>
      </c>
      <c r="L36" s="24">
        <f>4200/$E$19*H36</f>
        <v>2.931630195791016</v>
      </c>
      <c r="M36" s="25">
        <f>+(F36+0.77*(G36*4200/$G$19-F36))*60/C36/9</f>
        <v>2.3246562909238611</v>
      </c>
      <c r="N36" s="24">
        <f>+(F36+0.77*G36)/D36</f>
        <v>33.567060810810815</v>
      </c>
      <c r="O36" s="24">
        <f>+(F36+0.77*G36*0.65)/D36</f>
        <v>23.001021959459461</v>
      </c>
      <c r="P36" s="25">
        <f>+(F36+0.77*G36*4200/$G$19)/D36</f>
        <v>13.852766335108342</v>
      </c>
    </row>
    <row r="39" spans="1:20" ht="45" x14ac:dyDescent="0.25">
      <c r="T39" s="65" t="s">
        <v>29</v>
      </c>
    </row>
    <row r="40" spans="1:20" x14ac:dyDescent="0.25">
      <c r="T40" s="64" t="e">
        <f>#REF!/#REF!</f>
        <v>#REF!</v>
      </c>
    </row>
    <row r="41" spans="1:20" x14ac:dyDescent="0.25">
      <c r="T41" s="64" t="e">
        <f>#REF!/#REF!</f>
        <v>#REF!</v>
      </c>
    </row>
    <row r="42" spans="1:20" x14ac:dyDescent="0.25">
      <c r="T42" s="64" t="e">
        <f>#REF!/#REF!</f>
        <v>#REF!</v>
      </c>
    </row>
    <row r="44" spans="1:20" x14ac:dyDescent="0.25">
      <c r="T44" s="64" t="e">
        <f>#REF!/#REF!</f>
        <v>#REF!</v>
      </c>
    </row>
    <row r="45" spans="1:20" x14ac:dyDescent="0.25">
      <c r="T45" s="64" t="e">
        <f>#REF!/#REF!</f>
        <v>#REF!</v>
      </c>
    </row>
    <row r="46" spans="1:20" x14ac:dyDescent="0.25">
      <c r="T46" s="64" t="e">
        <f>#REF!/#REF!</f>
        <v>#REF!</v>
      </c>
    </row>
    <row r="47" spans="1:20" x14ac:dyDescent="0.25">
      <c r="T47" s="64" t="e">
        <f>#REF!/#REF!</f>
        <v>#REF!</v>
      </c>
    </row>
    <row r="48" spans="1:20" x14ac:dyDescent="0.25">
      <c r="T48" s="64" t="e">
        <f>#REF!/#REF!</f>
        <v>#REF!</v>
      </c>
    </row>
    <row r="49" spans="20:20" x14ac:dyDescent="0.25">
      <c r="T49" s="64" t="e">
        <f>#REF!/#REF!</f>
        <v>#REF!</v>
      </c>
    </row>
    <row r="50" spans="20:20" x14ac:dyDescent="0.25">
      <c r="T50" s="64" t="e">
        <f>#REF!/#REF!</f>
        <v>#REF!</v>
      </c>
    </row>
    <row r="51" spans="20:20" x14ac:dyDescent="0.25">
      <c r="T51" s="64" t="e">
        <f>#REF!/#REF!</f>
        <v>#REF!</v>
      </c>
    </row>
    <row r="52" spans="20:20" x14ac:dyDescent="0.25">
      <c r="T52" s="64" t="e">
        <f>#REF!/#REF!</f>
        <v>#REF!</v>
      </c>
    </row>
    <row r="53" spans="20:20" x14ac:dyDescent="0.25">
      <c r="T53" s="64" t="e">
        <f>#REF!/#REF!</f>
        <v>#REF!</v>
      </c>
    </row>
    <row r="54" spans="20:20" x14ac:dyDescent="0.25">
      <c r="T54" s="64" t="e">
        <f>#REF!/#REF!</f>
        <v>#REF!</v>
      </c>
    </row>
    <row r="55" spans="20:20" x14ac:dyDescent="0.25">
      <c r="T55" s="64" t="e">
        <f>#REF!/#REF!</f>
        <v>#REF!</v>
      </c>
    </row>
    <row r="56" spans="20:20" x14ac:dyDescent="0.25">
      <c r="T56" s="64" t="e">
        <f>#REF!/#REF!</f>
        <v>#REF!</v>
      </c>
    </row>
    <row r="57" spans="20:20" x14ac:dyDescent="0.25">
      <c r="T57" s="64" t="e">
        <f>#REF!/#REF!</f>
        <v>#REF!</v>
      </c>
    </row>
    <row r="58" spans="20:20" x14ac:dyDescent="0.25">
      <c r="T58" s="64" t="e">
        <f>#REF!/#REF!</f>
        <v>#REF!</v>
      </c>
    </row>
    <row r="59" spans="20:20" x14ac:dyDescent="0.25">
      <c r="T59" s="64" t="e">
        <f>#REF!/#REF!</f>
        <v>#REF!</v>
      </c>
    </row>
    <row r="60" spans="20:20" x14ac:dyDescent="0.25">
      <c r="T60" s="64" t="e">
        <f>#REF!/#REF!</f>
        <v>#REF!</v>
      </c>
    </row>
  </sheetData>
  <sortState xmlns:xlrd2="http://schemas.microsoft.com/office/spreadsheetml/2017/richdata2" ref="A24:P34">
    <sortCondition descending="1" ref="B24:B34"/>
  </sortState>
  <mergeCells count="12">
    <mergeCell ref="H22:I22"/>
    <mergeCell ref="J22:K22"/>
    <mergeCell ref="L22:M22"/>
    <mergeCell ref="H4:M4"/>
    <mergeCell ref="N4:P4"/>
    <mergeCell ref="H21:M21"/>
    <mergeCell ref="N21:P21"/>
    <mergeCell ref="A4:G4"/>
    <mergeCell ref="A21:G21"/>
    <mergeCell ref="H5:I5"/>
    <mergeCell ref="J5:K5"/>
    <mergeCell ref="L5:M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5AB1-86FA-4DF0-A826-30523F739B02}">
  <dimension ref="B1:J81"/>
  <sheetViews>
    <sheetView tabSelected="1" workbookViewId="0">
      <selection activeCell="B3" sqref="B3:J3"/>
    </sheetView>
  </sheetViews>
  <sheetFormatPr defaultRowHeight="15" x14ac:dyDescent="0.25"/>
  <cols>
    <col min="2" max="2" width="13.5703125" customWidth="1"/>
    <col min="3" max="3" width="12" customWidth="1"/>
    <col min="4" max="4" width="17.28515625" customWidth="1"/>
    <col min="5" max="5" width="13.7109375" customWidth="1"/>
    <col min="6" max="6" width="13.85546875" customWidth="1"/>
  </cols>
  <sheetData>
    <row r="1" spans="2:10" ht="23.25" x14ac:dyDescent="0.35">
      <c r="B1" s="142" t="s">
        <v>125</v>
      </c>
      <c r="C1" s="143"/>
      <c r="D1" s="143"/>
      <c r="E1" s="143"/>
      <c r="F1" s="144"/>
      <c r="G1" s="144"/>
      <c r="H1" s="144"/>
      <c r="I1" s="144"/>
      <c r="J1" s="145" t="s">
        <v>126</v>
      </c>
    </row>
    <row r="2" spans="2:10" ht="15.75" x14ac:dyDescent="0.25">
      <c r="B2" s="146" t="s">
        <v>127</v>
      </c>
      <c r="C2" s="147"/>
      <c r="D2" s="147"/>
      <c r="E2" s="147"/>
      <c r="F2" s="147"/>
      <c r="G2" s="147"/>
      <c r="H2" s="147"/>
      <c r="I2" s="147"/>
      <c r="J2" s="148" t="s">
        <v>128</v>
      </c>
    </row>
    <row r="3" spans="2:10" x14ac:dyDescent="0.25">
      <c r="B3" s="171" t="s">
        <v>129</v>
      </c>
      <c r="C3" s="172"/>
      <c r="D3" s="172"/>
      <c r="E3" s="172"/>
      <c r="F3" s="172"/>
      <c r="G3" s="172"/>
      <c r="H3" s="172"/>
      <c r="I3" s="172"/>
      <c r="J3" s="173"/>
    </row>
    <row r="4" spans="2:10" ht="15.75" x14ac:dyDescent="0.25">
      <c r="B4" s="149" t="s">
        <v>130</v>
      </c>
      <c r="C4" s="150"/>
      <c r="D4" s="150"/>
      <c r="E4" s="150"/>
      <c r="F4" s="150"/>
      <c r="G4" s="150"/>
      <c r="H4" s="150"/>
      <c r="I4" s="150"/>
      <c r="J4" s="151" t="s">
        <v>131</v>
      </c>
    </row>
    <row r="5" spans="2:10" x14ac:dyDescent="0.25">
      <c r="B5" s="152" t="s">
        <v>30</v>
      </c>
      <c r="E5" s="98"/>
      <c r="J5" s="153" t="s">
        <v>132</v>
      </c>
    </row>
    <row r="6" spans="2:10" x14ac:dyDescent="0.25">
      <c r="B6" s="154"/>
      <c r="C6" s="174" t="s">
        <v>31</v>
      </c>
      <c r="D6" s="174"/>
      <c r="E6" s="174"/>
      <c r="F6" s="174"/>
      <c r="G6" s="174"/>
      <c r="H6" s="174"/>
      <c r="I6" s="174"/>
      <c r="J6" s="175"/>
    </row>
    <row r="7" spans="2:10" x14ac:dyDescent="0.25">
      <c r="B7" s="154"/>
      <c r="C7" t="s">
        <v>32</v>
      </c>
      <c r="J7" s="157"/>
    </row>
    <row r="8" spans="2:10" x14ac:dyDescent="0.25">
      <c r="B8" s="154"/>
      <c r="J8" s="157"/>
    </row>
    <row r="9" spans="2:10" x14ac:dyDescent="0.25">
      <c r="B9" s="152" t="s">
        <v>133</v>
      </c>
      <c r="G9" s="98"/>
      <c r="J9" s="153" t="s">
        <v>134</v>
      </c>
    </row>
    <row r="10" spans="2:10" x14ac:dyDescent="0.25">
      <c r="B10" s="154"/>
      <c r="C10" t="s">
        <v>135</v>
      </c>
      <c r="J10" s="157"/>
    </row>
    <row r="11" spans="2:10" x14ac:dyDescent="0.25">
      <c r="B11" s="154"/>
      <c r="J11" s="157"/>
    </row>
    <row r="12" spans="2:10" x14ac:dyDescent="0.25">
      <c r="B12" s="152" t="s">
        <v>33</v>
      </c>
      <c r="J12" s="153" t="s">
        <v>136</v>
      </c>
    </row>
    <row r="13" spans="2:10" x14ac:dyDescent="0.25">
      <c r="B13" s="154"/>
      <c r="C13" s="174" t="s">
        <v>34</v>
      </c>
      <c r="D13" s="174"/>
      <c r="E13" s="174"/>
      <c r="F13" s="174"/>
      <c r="G13" s="174"/>
      <c r="H13" s="174"/>
      <c r="I13" s="174"/>
      <c r="J13" s="175"/>
    </row>
    <row r="14" spans="2:10" x14ac:dyDescent="0.25">
      <c r="B14" s="154"/>
      <c r="C14" s="174" t="s">
        <v>35</v>
      </c>
      <c r="D14" s="174"/>
      <c r="E14" s="174"/>
      <c r="F14" s="174"/>
      <c r="G14" s="174"/>
      <c r="H14" s="174"/>
      <c r="I14" s="174"/>
      <c r="J14" s="175"/>
    </row>
    <row r="15" spans="2:10" x14ac:dyDescent="0.25">
      <c r="B15" s="154"/>
      <c r="C15" s="155"/>
      <c r="D15" s="155"/>
      <c r="E15" s="155"/>
      <c r="F15" s="155"/>
      <c r="G15" s="155"/>
      <c r="H15" s="155"/>
      <c r="I15" s="155"/>
      <c r="J15" s="156"/>
    </row>
    <row r="16" spans="2:10" x14ac:dyDescent="0.25">
      <c r="B16" s="152" t="s">
        <v>36</v>
      </c>
      <c r="J16" s="157"/>
    </row>
    <row r="17" spans="2:10" x14ac:dyDescent="0.25">
      <c r="B17" s="154"/>
      <c r="C17" t="s">
        <v>37</v>
      </c>
      <c r="J17" s="157"/>
    </row>
    <row r="18" spans="2:10" x14ac:dyDescent="0.25">
      <c r="B18" s="154"/>
      <c r="C18" t="s">
        <v>38</v>
      </c>
      <c r="J18" s="157"/>
    </row>
    <row r="19" spans="2:10" x14ac:dyDescent="0.25">
      <c r="B19" s="154"/>
      <c r="C19" t="s">
        <v>39</v>
      </c>
      <c r="J19" s="157"/>
    </row>
    <row r="20" spans="2:10" x14ac:dyDescent="0.25">
      <c r="B20" s="154"/>
      <c r="J20" s="157"/>
    </row>
    <row r="21" spans="2:10" x14ac:dyDescent="0.25">
      <c r="B21" s="152" t="s">
        <v>40</v>
      </c>
      <c r="H21" s="98"/>
      <c r="J21" s="153" t="s">
        <v>137</v>
      </c>
    </row>
    <row r="22" spans="2:10" x14ac:dyDescent="0.25">
      <c r="B22" s="154"/>
      <c r="C22" t="s">
        <v>41</v>
      </c>
      <c r="J22" s="157"/>
    </row>
    <row r="23" spans="2:10" x14ac:dyDescent="0.25">
      <c r="B23" s="154"/>
      <c r="C23" t="s">
        <v>42</v>
      </c>
      <c r="J23" s="157"/>
    </row>
    <row r="24" spans="2:10" x14ac:dyDescent="0.25">
      <c r="B24" s="154"/>
      <c r="J24" s="157"/>
    </row>
    <row r="25" spans="2:10" x14ac:dyDescent="0.25">
      <c r="B25" s="152" t="s">
        <v>43</v>
      </c>
      <c r="J25" s="157"/>
    </row>
    <row r="26" spans="2:10" x14ac:dyDescent="0.25">
      <c r="B26" s="154"/>
      <c r="C26" t="s">
        <v>44</v>
      </c>
      <c r="J26" s="157"/>
    </row>
    <row r="27" spans="2:10" x14ac:dyDescent="0.25">
      <c r="B27" s="154"/>
      <c r="C27" t="s">
        <v>45</v>
      </c>
      <c r="J27" s="157"/>
    </row>
    <row r="28" spans="2:10" x14ac:dyDescent="0.25">
      <c r="B28" s="154"/>
      <c r="J28" s="157"/>
    </row>
    <row r="29" spans="2:10" x14ac:dyDescent="0.25">
      <c r="B29" s="152" t="s">
        <v>46</v>
      </c>
      <c r="J29" s="157"/>
    </row>
    <row r="30" spans="2:10" x14ac:dyDescent="0.25">
      <c r="B30" s="154"/>
      <c r="C30" t="s">
        <v>47</v>
      </c>
      <c r="J30" s="157"/>
    </row>
    <row r="31" spans="2:10" x14ac:dyDescent="0.25">
      <c r="B31" s="154"/>
      <c r="J31" s="157"/>
    </row>
    <row r="32" spans="2:10" x14ac:dyDescent="0.25">
      <c r="B32" s="152" t="s">
        <v>48</v>
      </c>
      <c r="F32" s="98"/>
      <c r="J32" s="153" t="s">
        <v>138</v>
      </c>
    </row>
    <row r="33" spans="2:10" x14ac:dyDescent="0.25">
      <c r="B33" s="158"/>
      <c r="C33" s="159"/>
      <c r="D33" s="159"/>
      <c r="E33" s="159"/>
      <c r="F33" s="159"/>
      <c r="G33" s="159"/>
      <c r="H33" s="159"/>
      <c r="I33" s="159"/>
      <c r="J33" s="160"/>
    </row>
    <row r="34" spans="2:10" x14ac:dyDescent="0.25">
      <c r="B34" s="97" t="s">
        <v>49</v>
      </c>
    </row>
    <row r="35" spans="2:10" ht="15.75" thickBot="1" x14ac:dyDescent="0.3"/>
    <row r="36" spans="2:10" x14ac:dyDescent="0.25">
      <c r="B36" s="176" t="s">
        <v>50</v>
      </c>
      <c r="C36" s="177"/>
      <c r="D36" s="177"/>
      <c r="E36" s="177"/>
      <c r="F36" s="178"/>
    </row>
    <row r="37" spans="2:10" x14ac:dyDescent="0.25">
      <c r="B37" s="181" t="s">
        <v>51</v>
      </c>
      <c r="C37" s="182"/>
      <c r="D37" s="182"/>
      <c r="E37" s="179" t="s">
        <v>52</v>
      </c>
      <c r="F37" s="180"/>
    </row>
    <row r="38" spans="2:10" x14ac:dyDescent="0.25">
      <c r="B38" s="181"/>
      <c r="C38" s="182"/>
      <c r="D38" s="182"/>
      <c r="E38" s="121" t="s">
        <v>53</v>
      </c>
      <c r="F38" s="122" t="s">
        <v>54</v>
      </c>
    </row>
    <row r="39" spans="2:10" x14ac:dyDescent="0.25">
      <c r="B39" s="123" t="s">
        <v>55</v>
      </c>
      <c r="C39" s="124"/>
      <c r="D39" s="124"/>
      <c r="E39" s="124"/>
      <c r="F39" s="125"/>
    </row>
    <row r="40" spans="2:10" x14ac:dyDescent="0.25">
      <c r="B40" s="126"/>
      <c r="C40" s="121" t="s">
        <v>56</v>
      </c>
      <c r="D40" s="121"/>
      <c r="E40" s="119">
        <v>30</v>
      </c>
      <c r="F40" s="120">
        <v>15</v>
      </c>
    </row>
    <row r="41" spans="2:10" x14ac:dyDescent="0.25">
      <c r="B41" s="126"/>
      <c r="C41" s="121" t="s">
        <v>57</v>
      </c>
      <c r="D41" s="121"/>
      <c r="E41" s="119">
        <v>40</v>
      </c>
      <c r="F41" s="120">
        <v>20</v>
      </c>
    </row>
    <row r="42" spans="2:10" x14ac:dyDescent="0.25">
      <c r="B42" s="123" t="s">
        <v>58</v>
      </c>
      <c r="C42" s="124"/>
      <c r="D42" s="124"/>
      <c r="E42" s="127"/>
      <c r="F42" s="128"/>
    </row>
    <row r="43" spans="2:10" x14ac:dyDescent="0.25">
      <c r="B43" s="126"/>
      <c r="C43" s="121" t="s">
        <v>59</v>
      </c>
      <c r="D43" s="121"/>
      <c r="E43" s="119">
        <v>60</v>
      </c>
      <c r="F43" s="120">
        <v>30</v>
      </c>
    </row>
    <row r="44" spans="2:10" x14ac:dyDescent="0.25">
      <c r="B44" s="126"/>
      <c r="C44" s="121" t="s">
        <v>60</v>
      </c>
      <c r="D44" s="121"/>
      <c r="E44" s="119">
        <v>80</v>
      </c>
      <c r="F44" s="120">
        <v>40</v>
      </c>
    </row>
    <row r="45" spans="2:10" x14ac:dyDescent="0.25">
      <c r="B45" s="126"/>
      <c r="C45" s="121" t="s">
        <v>61</v>
      </c>
      <c r="D45" s="121"/>
      <c r="E45" s="119">
        <v>30</v>
      </c>
      <c r="F45" s="120">
        <v>15</v>
      </c>
    </row>
    <row r="46" spans="2:10" x14ac:dyDescent="0.25">
      <c r="B46" s="126"/>
      <c r="C46" s="121" t="s">
        <v>62</v>
      </c>
      <c r="D46" s="121"/>
      <c r="E46" s="119">
        <v>40</v>
      </c>
      <c r="F46" s="120">
        <v>20</v>
      </c>
    </row>
    <row r="47" spans="2:10" x14ac:dyDescent="0.25">
      <c r="B47" s="126"/>
      <c r="C47" s="121" t="s">
        <v>63</v>
      </c>
      <c r="D47" s="121"/>
      <c r="E47" s="119">
        <v>60</v>
      </c>
      <c r="F47" s="120">
        <v>30</v>
      </c>
    </row>
    <row r="48" spans="2:10" x14ac:dyDescent="0.25">
      <c r="B48" s="123" t="s">
        <v>64</v>
      </c>
      <c r="C48" s="124"/>
      <c r="D48" s="124"/>
      <c r="E48" s="127"/>
      <c r="F48" s="128"/>
    </row>
    <row r="49" spans="2:6" x14ac:dyDescent="0.25">
      <c r="B49" s="126"/>
      <c r="C49" s="121" t="s">
        <v>65</v>
      </c>
      <c r="D49" s="121"/>
      <c r="E49" s="119">
        <v>40</v>
      </c>
      <c r="F49" s="120">
        <v>20</v>
      </c>
    </row>
    <row r="50" spans="2:6" x14ac:dyDescent="0.25">
      <c r="B50" s="126"/>
      <c r="C50" s="121" t="s">
        <v>66</v>
      </c>
      <c r="D50" s="121"/>
      <c r="E50" s="119">
        <v>50</v>
      </c>
      <c r="F50" s="120">
        <v>25</v>
      </c>
    </row>
    <row r="51" spans="2:6" x14ac:dyDescent="0.25">
      <c r="B51" s="123" t="s">
        <v>67</v>
      </c>
      <c r="C51" s="124"/>
      <c r="D51" s="124"/>
      <c r="E51" s="127"/>
      <c r="F51" s="128"/>
    </row>
    <row r="52" spans="2:6" x14ac:dyDescent="0.25">
      <c r="B52" s="126"/>
      <c r="C52" s="121" t="s">
        <v>68</v>
      </c>
      <c r="D52" s="121"/>
      <c r="E52" s="119">
        <v>50</v>
      </c>
      <c r="F52" s="120">
        <v>25</v>
      </c>
    </row>
    <row r="53" spans="2:6" x14ac:dyDescent="0.25">
      <c r="B53" s="126"/>
      <c r="C53" s="121" t="s">
        <v>69</v>
      </c>
      <c r="D53" s="121"/>
      <c r="E53" s="119">
        <v>20</v>
      </c>
      <c r="F53" s="120">
        <v>10</v>
      </c>
    </row>
    <row r="54" spans="2:6" x14ac:dyDescent="0.25">
      <c r="B54" s="126"/>
      <c r="C54" s="121" t="s">
        <v>70</v>
      </c>
      <c r="D54" s="121"/>
      <c r="E54" s="119">
        <v>20</v>
      </c>
      <c r="F54" s="120">
        <v>10</v>
      </c>
    </row>
    <row r="55" spans="2:6" x14ac:dyDescent="0.25">
      <c r="B55" s="123" t="s">
        <v>71</v>
      </c>
      <c r="C55" s="124"/>
      <c r="D55" s="124"/>
      <c r="E55" s="127"/>
      <c r="F55" s="128"/>
    </row>
    <row r="56" spans="2:6" x14ac:dyDescent="0.25">
      <c r="B56" s="126"/>
      <c r="C56" s="121" t="s">
        <v>72</v>
      </c>
      <c r="D56" s="121"/>
      <c r="E56" s="119">
        <v>40</v>
      </c>
      <c r="F56" s="120">
        <v>20</v>
      </c>
    </row>
    <row r="57" spans="2:6" x14ac:dyDescent="0.25">
      <c r="B57" s="126"/>
      <c r="C57" s="121" t="s">
        <v>73</v>
      </c>
      <c r="D57" s="121"/>
      <c r="E57" s="119">
        <v>70</v>
      </c>
      <c r="F57" s="120">
        <v>35</v>
      </c>
    </row>
    <row r="58" spans="2:6" x14ac:dyDescent="0.25">
      <c r="B58" s="126"/>
      <c r="C58" s="121" t="s">
        <v>74</v>
      </c>
      <c r="D58" s="121"/>
      <c r="E58" s="119">
        <v>70</v>
      </c>
      <c r="F58" s="120">
        <v>35</v>
      </c>
    </row>
    <row r="59" spans="2:6" x14ac:dyDescent="0.25">
      <c r="B59" s="126"/>
      <c r="C59" s="121" t="s">
        <v>75</v>
      </c>
      <c r="D59" s="121"/>
      <c r="E59" s="119">
        <v>50</v>
      </c>
      <c r="F59" s="120">
        <v>25</v>
      </c>
    </row>
    <row r="60" spans="2:6" x14ac:dyDescent="0.25">
      <c r="B60" s="126"/>
      <c r="C60" s="121" t="s">
        <v>76</v>
      </c>
      <c r="D60" s="121"/>
      <c r="E60" s="119">
        <v>90</v>
      </c>
      <c r="F60" s="120">
        <v>45</v>
      </c>
    </row>
    <row r="61" spans="2:6" x14ac:dyDescent="0.25">
      <c r="B61" s="123" t="s">
        <v>77</v>
      </c>
      <c r="C61" s="124"/>
      <c r="D61" s="124"/>
      <c r="E61" s="127"/>
      <c r="F61" s="128"/>
    </row>
    <row r="62" spans="2:6" x14ac:dyDescent="0.25">
      <c r="B62" s="126"/>
      <c r="C62" s="121" t="s">
        <v>78</v>
      </c>
      <c r="D62" s="121"/>
      <c r="E62" s="119">
        <v>50</v>
      </c>
      <c r="F62" s="120">
        <v>25</v>
      </c>
    </row>
    <row r="63" spans="2:6" x14ac:dyDescent="0.25">
      <c r="B63" s="126"/>
      <c r="C63" s="121" t="s">
        <v>79</v>
      </c>
      <c r="D63" s="121"/>
      <c r="E63" s="119">
        <v>50</v>
      </c>
      <c r="F63" s="120">
        <v>25</v>
      </c>
    </row>
    <row r="64" spans="2:6" x14ac:dyDescent="0.25">
      <c r="B64" s="126"/>
      <c r="C64" s="121" t="s">
        <v>80</v>
      </c>
      <c r="D64" s="121"/>
      <c r="E64" s="119">
        <v>60</v>
      </c>
      <c r="F64" s="120">
        <v>30</v>
      </c>
    </row>
    <row r="65" spans="2:6" x14ac:dyDescent="0.25">
      <c r="B65" s="126"/>
      <c r="C65" s="121" t="s">
        <v>81</v>
      </c>
      <c r="D65" s="121"/>
      <c r="E65" s="119">
        <v>60</v>
      </c>
      <c r="F65" s="120">
        <v>30</v>
      </c>
    </row>
    <row r="66" spans="2:6" x14ac:dyDescent="0.25">
      <c r="B66" s="126"/>
      <c r="C66" s="121" t="s">
        <v>82</v>
      </c>
      <c r="D66" s="121"/>
      <c r="E66" s="119">
        <v>50</v>
      </c>
      <c r="F66" s="120">
        <v>25</v>
      </c>
    </row>
    <row r="67" spans="2:6" x14ac:dyDescent="0.25">
      <c r="B67" s="126"/>
      <c r="C67" s="121" t="s">
        <v>83</v>
      </c>
      <c r="D67" s="121"/>
      <c r="E67" s="119">
        <v>50</v>
      </c>
      <c r="F67" s="120">
        <v>25</v>
      </c>
    </row>
    <row r="68" spans="2:6" x14ac:dyDescent="0.25">
      <c r="B68" s="123" t="s">
        <v>84</v>
      </c>
      <c r="C68" s="124"/>
      <c r="D68" s="124"/>
      <c r="E68" s="127"/>
      <c r="F68" s="128"/>
    </row>
    <row r="69" spans="2:6" x14ac:dyDescent="0.25">
      <c r="B69" s="126"/>
      <c r="C69" s="121" t="s">
        <v>85</v>
      </c>
      <c r="D69" s="121"/>
      <c r="E69" s="119">
        <v>50</v>
      </c>
      <c r="F69" s="120">
        <v>25</v>
      </c>
    </row>
    <row r="70" spans="2:6" ht="15.75" thickBot="1" x14ac:dyDescent="0.3">
      <c r="B70" s="129"/>
      <c r="C70" s="130" t="s">
        <v>86</v>
      </c>
      <c r="D70" s="130"/>
      <c r="E70" s="131">
        <v>30</v>
      </c>
      <c r="F70" s="132">
        <v>15</v>
      </c>
    </row>
    <row r="71" spans="2:6" ht="15.75" thickBot="1" x14ac:dyDescent="0.3"/>
    <row r="72" spans="2:6" x14ac:dyDescent="0.25">
      <c r="B72" s="176" t="s">
        <v>87</v>
      </c>
      <c r="C72" s="177"/>
      <c r="D72" s="177"/>
      <c r="E72" s="177"/>
      <c r="F72" s="178"/>
    </row>
    <row r="73" spans="2:6" x14ac:dyDescent="0.25">
      <c r="B73" s="183" t="s">
        <v>88</v>
      </c>
      <c r="C73" s="179"/>
      <c r="D73" s="179"/>
      <c r="E73" s="119" t="s">
        <v>89</v>
      </c>
      <c r="F73" s="120" t="s">
        <v>90</v>
      </c>
    </row>
    <row r="74" spans="2:6" x14ac:dyDescent="0.25">
      <c r="B74" s="133" t="s">
        <v>91</v>
      </c>
      <c r="C74" s="134"/>
      <c r="D74" s="134"/>
      <c r="E74" s="135">
        <v>0</v>
      </c>
      <c r="F74" s="136">
        <v>0</v>
      </c>
    </row>
    <row r="75" spans="2:6" x14ac:dyDescent="0.25">
      <c r="B75" s="133">
        <v>11</v>
      </c>
      <c r="C75" s="134"/>
      <c r="D75" s="134"/>
      <c r="E75" s="135">
        <v>0.5</v>
      </c>
      <c r="F75" s="136">
        <v>0.6</v>
      </c>
    </row>
    <row r="76" spans="2:6" x14ac:dyDescent="0.25">
      <c r="B76" s="133">
        <v>12</v>
      </c>
      <c r="C76" s="134"/>
      <c r="D76" s="134"/>
      <c r="E76" s="135">
        <v>0.65</v>
      </c>
      <c r="F76" s="136">
        <v>0.71</v>
      </c>
    </row>
    <row r="77" spans="2:6" x14ac:dyDescent="0.25">
      <c r="B77" s="133">
        <v>13</v>
      </c>
      <c r="C77" s="134"/>
      <c r="D77" s="134"/>
      <c r="E77" s="135">
        <v>0.5</v>
      </c>
      <c r="F77" s="136">
        <v>0.77</v>
      </c>
    </row>
    <row r="78" spans="2:6" x14ac:dyDescent="0.25">
      <c r="B78" s="133">
        <v>14</v>
      </c>
      <c r="C78" s="134"/>
      <c r="D78" s="134"/>
      <c r="E78" s="135">
        <v>0.7</v>
      </c>
      <c r="F78" s="136">
        <v>0.88</v>
      </c>
    </row>
    <row r="79" spans="2:6" x14ac:dyDescent="0.25">
      <c r="B79" s="133">
        <v>15</v>
      </c>
      <c r="C79" s="134"/>
      <c r="D79" s="134"/>
      <c r="E79" s="135">
        <v>0.85</v>
      </c>
      <c r="F79" s="136">
        <v>0.91</v>
      </c>
    </row>
    <row r="80" spans="2:6" x14ac:dyDescent="0.25">
      <c r="B80" s="133">
        <v>16</v>
      </c>
      <c r="C80" s="134"/>
      <c r="D80" s="134"/>
      <c r="E80" s="135">
        <v>0.95</v>
      </c>
      <c r="F80" s="136">
        <v>0.95</v>
      </c>
    </row>
    <row r="81" spans="2:6" ht="15.75" thickBot="1" x14ac:dyDescent="0.3">
      <c r="B81" s="137" t="s">
        <v>92</v>
      </c>
      <c r="C81" s="138"/>
      <c r="D81" s="138"/>
      <c r="E81" s="139" t="s">
        <v>93</v>
      </c>
      <c r="F81" s="140">
        <v>0.99</v>
      </c>
    </row>
  </sheetData>
  <mergeCells count="9">
    <mergeCell ref="B72:F72"/>
    <mergeCell ref="E37:F37"/>
    <mergeCell ref="B37:D38"/>
    <mergeCell ref="B73:D73"/>
    <mergeCell ref="B3:J3"/>
    <mergeCell ref="C6:J6"/>
    <mergeCell ref="C13:J13"/>
    <mergeCell ref="C14:J14"/>
    <mergeCell ref="B36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BEFC-F438-405F-BB5D-BB3CCBFD5673}">
  <sheetPr>
    <tabColor theme="4"/>
  </sheetPr>
  <dimension ref="A2:S135"/>
  <sheetViews>
    <sheetView zoomScale="85" zoomScaleNormal="85" workbookViewId="0">
      <selection activeCell="E16" sqref="E16"/>
    </sheetView>
  </sheetViews>
  <sheetFormatPr defaultRowHeight="15" x14ac:dyDescent="0.25"/>
  <cols>
    <col min="1" max="1" width="50.5703125" customWidth="1"/>
    <col min="2" max="2" width="42.42578125" customWidth="1"/>
    <col min="10" max="10" width="17.85546875" customWidth="1"/>
    <col min="11" max="11" width="21.28515625" customWidth="1"/>
    <col min="12" max="12" width="10" bestFit="1" customWidth="1"/>
    <col min="13" max="13" width="11.140625" customWidth="1"/>
    <col min="14" max="14" width="16.85546875" customWidth="1"/>
    <col min="15" max="17" width="22.140625" bestFit="1" customWidth="1"/>
    <col min="20" max="20" width="10" bestFit="1" customWidth="1"/>
  </cols>
  <sheetData>
    <row r="2" spans="1:19" ht="15.75" thickBot="1" x14ac:dyDescent="0.3">
      <c r="A2" s="62"/>
    </row>
    <row r="3" spans="1:19" x14ac:dyDescent="0.25">
      <c r="A3" s="167" t="s">
        <v>94</v>
      </c>
      <c r="B3" s="168"/>
      <c r="C3" s="168"/>
      <c r="D3" s="168"/>
      <c r="E3" s="168"/>
      <c r="F3" s="168"/>
      <c r="G3" s="168"/>
      <c r="H3" s="168"/>
      <c r="I3" s="168"/>
      <c r="J3" s="169"/>
    </row>
    <row r="4" spans="1:19" x14ac:dyDescent="0.25">
      <c r="A4" s="69" t="s">
        <v>95</v>
      </c>
      <c r="B4" s="70" t="s">
        <v>96</v>
      </c>
      <c r="C4" s="188" t="s">
        <v>97</v>
      </c>
      <c r="D4" s="189"/>
      <c r="E4" s="189"/>
      <c r="F4" s="189"/>
      <c r="G4" s="189"/>
      <c r="H4" s="189"/>
      <c r="I4" s="189"/>
      <c r="J4" s="190"/>
    </row>
    <row r="5" spans="1:19" x14ac:dyDescent="0.25">
      <c r="A5" s="69" t="str">
        <f>CONCATENATE(B$4, " maximum supply airflow")</f>
        <v>AHU-X maximum supply airflow</v>
      </c>
      <c r="B5" s="101"/>
      <c r="C5" s="194" t="s">
        <v>98</v>
      </c>
      <c r="D5" s="194"/>
      <c r="E5" s="194"/>
      <c r="F5" s="194"/>
      <c r="G5" s="194"/>
      <c r="H5" s="194"/>
      <c r="I5" s="194"/>
      <c r="J5" s="195"/>
    </row>
    <row r="6" spans="1:19" x14ac:dyDescent="0.25">
      <c r="A6" s="69" t="str">
        <f>CONCATENATE(B$4, " minimum supply airflow")</f>
        <v>AHU-X minimum supply airflow</v>
      </c>
      <c r="B6" s="101"/>
      <c r="C6" s="194" t="s">
        <v>98</v>
      </c>
      <c r="D6" s="194"/>
      <c r="E6" s="194"/>
      <c r="F6" s="194"/>
      <c r="G6" s="194"/>
      <c r="H6" s="194"/>
      <c r="I6" s="194"/>
      <c r="J6" s="195"/>
    </row>
    <row r="7" spans="1:19" ht="63.75" customHeight="1" x14ac:dyDescent="0.25">
      <c r="A7" s="102" t="str">
        <f>CONCATENATE(B$4, " expected supply airflow")</f>
        <v>AHU-X expected supply airflow</v>
      </c>
      <c r="B7" s="103"/>
      <c r="C7" s="196" t="s">
        <v>99</v>
      </c>
      <c r="D7" s="196"/>
      <c r="E7" s="196"/>
      <c r="F7" s="196"/>
      <c r="G7" s="196"/>
      <c r="H7" s="196"/>
      <c r="I7" s="196"/>
      <c r="J7" s="197"/>
      <c r="N7" s="72"/>
    </row>
    <row r="8" spans="1:19" x14ac:dyDescent="0.25">
      <c r="A8" s="69" t="str">
        <f>CONCATENATE(B$4, " filter MERV rating")</f>
        <v>AHU-X filter MERV rating</v>
      </c>
      <c r="B8" s="101"/>
      <c r="C8" s="70" t="s">
        <v>100</v>
      </c>
      <c r="D8" s="70"/>
      <c r="E8" s="70"/>
      <c r="F8" s="70"/>
      <c r="G8" s="70"/>
      <c r="H8" s="70"/>
      <c r="I8" s="70"/>
      <c r="J8" s="71"/>
    </row>
    <row r="9" spans="1:19" x14ac:dyDescent="0.25">
      <c r="A9" s="2" t="str">
        <f>CONCATENATE(B$4, " filter effectiveness")</f>
        <v>AHU-X filter effectiveness</v>
      </c>
      <c r="B9" s="141" t="str">
        <f>IF(ISBLANK(B8)," ",VLOOKUP(B8,Instructions!B74:F81,5,FALSE))</f>
        <v xml:space="preserve"> </v>
      </c>
      <c r="C9" s="194" t="s">
        <v>101</v>
      </c>
      <c r="D9" s="194"/>
      <c r="E9" s="194"/>
      <c r="F9" s="194"/>
      <c r="G9" s="194"/>
      <c r="H9" s="194"/>
      <c r="I9" s="194"/>
      <c r="J9" s="195"/>
      <c r="N9" s="61"/>
    </row>
    <row r="10" spans="1:19" x14ac:dyDescent="0.25">
      <c r="A10" s="69" t="str">
        <f>CONCATENATE(B$4, " minimum OA airflow")</f>
        <v>AHU-X minimum OA airflow</v>
      </c>
      <c r="B10" s="101"/>
      <c r="C10" s="194" t="s">
        <v>98</v>
      </c>
      <c r="D10" s="194"/>
      <c r="E10" s="194"/>
      <c r="F10" s="194"/>
      <c r="G10" s="194"/>
      <c r="H10" s="194"/>
      <c r="I10" s="194"/>
      <c r="J10" s="195"/>
      <c r="N10" s="61"/>
    </row>
    <row r="11" spans="1:19" x14ac:dyDescent="0.25">
      <c r="A11" s="69" t="str">
        <f>CONCATENATE(B$4, " maximum OA airflow")</f>
        <v>AHU-X maximum OA airflow</v>
      </c>
      <c r="B11" s="101"/>
      <c r="C11" s="194" t="s">
        <v>98</v>
      </c>
      <c r="D11" s="194"/>
      <c r="E11" s="194"/>
      <c r="F11" s="194"/>
      <c r="G11" s="194"/>
      <c r="H11" s="194"/>
      <c r="I11" s="194"/>
      <c r="J11" s="195"/>
      <c r="N11" s="61"/>
    </row>
    <row r="12" spans="1:19" ht="75.75" customHeight="1" thickBot="1" x14ac:dyDescent="0.3">
      <c r="A12" s="104" t="str">
        <f>CONCATENATE(B$4, " expected OA airflow")</f>
        <v>AHU-X expected OA airflow</v>
      </c>
      <c r="B12" s="105"/>
      <c r="C12" s="198" t="s">
        <v>102</v>
      </c>
      <c r="D12" s="198"/>
      <c r="E12" s="198"/>
      <c r="F12" s="198"/>
      <c r="G12" s="198"/>
      <c r="H12" s="198"/>
      <c r="I12" s="198"/>
      <c r="J12" s="199"/>
      <c r="M12" s="62"/>
      <c r="N12" s="67"/>
    </row>
    <row r="13" spans="1:19" ht="15.75" thickBot="1" x14ac:dyDescent="0.3">
      <c r="A13" s="62"/>
      <c r="N13" s="68"/>
      <c r="Q13" s="62"/>
    </row>
    <row r="14" spans="1:19" ht="21.75" thickBot="1" x14ac:dyDescent="0.4">
      <c r="A14" s="191" t="s">
        <v>103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3"/>
    </row>
    <row r="15" spans="1:19" x14ac:dyDescent="0.25">
      <c r="A15" s="167" t="s">
        <v>104</v>
      </c>
      <c r="B15" s="168"/>
      <c r="C15" s="168"/>
      <c r="D15" s="168"/>
      <c r="E15" s="168"/>
      <c r="F15" s="169"/>
      <c r="G15" s="186" t="s">
        <v>105</v>
      </c>
      <c r="H15" s="186" t="s">
        <v>106</v>
      </c>
      <c r="I15" s="167" t="s">
        <v>107</v>
      </c>
      <c r="J15" s="169"/>
      <c r="K15" s="167" t="s">
        <v>108</v>
      </c>
      <c r="L15" s="168"/>
      <c r="M15" s="169"/>
      <c r="N15" s="186" t="s">
        <v>109</v>
      </c>
      <c r="O15" s="167" t="s">
        <v>110</v>
      </c>
      <c r="P15" s="168"/>
      <c r="Q15" s="169"/>
    </row>
    <row r="16" spans="1:19" ht="45" x14ac:dyDescent="0.25">
      <c r="A16" s="112" t="s">
        <v>111</v>
      </c>
      <c r="B16" s="113" t="s">
        <v>112</v>
      </c>
      <c r="C16" s="80" t="s">
        <v>113</v>
      </c>
      <c r="D16" s="113" t="s">
        <v>12</v>
      </c>
      <c r="E16" s="80" t="s">
        <v>114</v>
      </c>
      <c r="F16" s="74" t="s">
        <v>115</v>
      </c>
      <c r="G16" s="187"/>
      <c r="H16" s="187"/>
      <c r="I16" s="73" t="s">
        <v>116</v>
      </c>
      <c r="J16" s="74" t="s">
        <v>117</v>
      </c>
      <c r="K16" s="73" t="s">
        <v>118</v>
      </c>
      <c r="L16" s="80" t="s">
        <v>119</v>
      </c>
      <c r="M16" s="74" t="s">
        <v>120</v>
      </c>
      <c r="N16" s="187"/>
      <c r="O16" s="73" t="s">
        <v>121</v>
      </c>
      <c r="P16" s="80" t="s">
        <v>122</v>
      </c>
      <c r="Q16" s="74" t="s">
        <v>123</v>
      </c>
      <c r="R16" s="66"/>
      <c r="S16" s="66"/>
    </row>
    <row r="17" spans="1:19" x14ac:dyDescent="0.25">
      <c r="A17" s="7"/>
      <c r="B17" s="8"/>
      <c r="C17" s="35"/>
      <c r="D17" s="35"/>
      <c r="E17" s="35"/>
      <c r="F17" s="36"/>
      <c r="G17" s="109"/>
      <c r="H17" s="109"/>
      <c r="I17" s="99" t="str">
        <f>IF(ISBLANK(B17)," ",VLOOKUP(B17,Instructions!C$40:F$70,3,FALSE))</f>
        <v xml:space="preserve"> </v>
      </c>
      <c r="J17" s="100" t="str">
        <f>IF(ISBLANK(B17)," ",D17*I17)</f>
        <v xml:space="preserve"> </v>
      </c>
      <c r="K17" s="106" t="str">
        <f>IF(ISBLANK($B$7)," ",F17/$B$7)</f>
        <v xml:space="preserve"> </v>
      </c>
      <c r="L17" s="107" t="str">
        <f>IF(ISBLANK($B$12)," ",K17*$B$12)</f>
        <v xml:space="preserve"> </v>
      </c>
      <c r="M17" s="108" t="str">
        <f>IF(ISBLANK(B$8)," ",($B$7-$B$12)*$B$9*K17)</f>
        <v xml:space="preserve"> </v>
      </c>
      <c r="N17" s="114">
        <f>IF(ISBLANK(B17),0,J17-(L17+M17+G17+H17))</f>
        <v>0</v>
      </c>
      <c r="O17" s="115" t="str">
        <f>IF(N17&gt;0,(J17*$B$7)/($B$12+(($B$7-$B$12)*$B$9))," ")</f>
        <v xml:space="preserve"> </v>
      </c>
      <c r="P17" s="116" t="str">
        <f>IF(N17&gt;0,M17/I17," ")</f>
        <v xml:space="preserve"> </v>
      </c>
      <c r="Q17" s="117" t="str">
        <f>IF(N17&gt;0,J17-(L17+M17)," ")</f>
        <v xml:space="preserve"> </v>
      </c>
      <c r="R17" s="61"/>
      <c r="S17" s="61"/>
    </row>
    <row r="18" spans="1:19" x14ac:dyDescent="0.25">
      <c r="A18" s="7"/>
      <c r="B18" s="8"/>
      <c r="C18" s="35"/>
      <c r="D18" s="35"/>
      <c r="E18" s="35"/>
      <c r="F18" s="36"/>
      <c r="G18" s="109"/>
      <c r="H18" s="109"/>
      <c r="I18" s="99" t="str">
        <f>IF(ISBLANK(B18)," ",VLOOKUP(B18,Instructions!C$40:F$70,3,FALSE))</f>
        <v xml:space="preserve"> </v>
      </c>
      <c r="J18" s="100" t="str">
        <f t="shared" ref="J18:J58" si="0">IF(ISBLANK(B18)," ",D18*I18)</f>
        <v xml:space="preserve"> </v>
      </c>
      <c r="K18" s="106" t="str">
        <f t="shared" ref="K18:K58" si="1">IF(ISBLANK($B$7)," ",F18/$B$7)</f>
        <v xml:space="preserve"> </v>
      </c>
      <c r="L18" s="107" t="str">
        <f t="shared" ref="L18:L58" si="2">IF(ISBLANK($B$12)," ",K18*$B$12)</f>
        <v xml:space="preserve"> </v>
      </c>
      <c r="M18" s="108" t="str">
        <f t="shared" ref="M18:M58" si="3">IF(ISBLANK(B$8)," ",($B$7-$B$12)*$B$9*K18)</f>
        <v xml:space="preserve"> </v>
      </c>
      <c r="N18" s="114">
        <f t="shared" ref="N18:N58" si="4">IF(ISBLANK(B18),0,J18-(L18+M18+G18+H18))</f>
        <v>0</v>
      </c>
      <c r="O18" s="115" t="str">
        <f t="shared" ref="O18:O58" si="5">IF(N18&gt;0,(J18*$B$7)/($B$12+(($B$7-$B$12)*$B$9))," ")</f>
        <v xml:space="preserve"> </v>
      </c>
      <c r="P18" s="116" t="str">
        <f t="shared" ref="P18:P58" si="6">IF(N18&gt;0,M18/I18," ")</f>
        <v xml:space="preserve"> </v>
      </c>
      <c r="Q18" s="117" t="str">
        <f t="shared" ref="Q18:Q58" si="7">IF(N18&gt;0,J18-(L18+M18)," ")</f>
        <v xml:space="preserve"> </v>
      </c>
      <c r="R18" s="61"/>
      <c r="S18" s="61"/>
    </row>
    <row r="19" spans="1:19" x14ac:dyDescent="0.25">
      <c r="A19" s="7"/>
      <c r="B19" s="8"/>
      <c r="C19" s="35"/>
      <c r="D19" s="35"/>
      <c r="E19" s="35"/>
      <c r="F19" s="36"/>
      <c r="G19" s="109"/>
      <c r="H19" s="109"/>
      <c r="I19" s="99" t="str">
        <f>IF(ISBLANK(B19)," ",VLOOKUP(B19,Instructions!C$40:F$70,3,FALSE))</f>
        <v xml:space="preserve"> </v>
      </c>
      <c r="J19" s="100" t="str">
        <f t="shared" si="0"/>
        <v xml:space="preserve"> </v>
      </c>
      <c r="K19" s="106" t="str">
        <f t="shared" si="1"/>
        <v xml:space="preserve"> </v>
      </c>
      <c r="L19" s="107" t="str">
        <f t="shared" si="2"/>
        <v xml:space="preserve"> </v>
      </c>
      <c r="M19" s="108" t="str">
        <f t="shared" si="3"/>
        <v xml:space="preserve"> </v>
      </c>
      <c r="N19" s="114">
        <f t="shared" si="4"/>
        <v>0</v>
      </c>
      <c r="O19" s="115" t="str">
        <f t="shared" si="5"/>
        <v xml:space="preserve"> </v>
      </c>
      <c r="P19" s="116" t="str">
        <f t="shared" si="6"/>
        <v xml:space="preserve"> </v>
      </c>
      <c r="Q19" s="117" t="str">
        <f t="shared" si="7"/>
        <v xml:space="preserve"> </v>
      </c>
      <c r="R19" s="61"/>
      <c r="S19" s="61"/>
    </row>
    <row r="20" spans="1:19" x14ac:dyDescent="0.25">
      <c r="A20" s="7"/>
      <c r="B20" s="8"/>
      <c r="C20" s="35"/>
      <c r="D20" s="35"/>
      <c r="E20" s="35"/>
      <c r="F20" s="36"/>
      <c r="G20" s="109"/>
      <c r="H20" s="109"/>
      <c r="I20" s="99" t="str">
        <f>IF(ISBLANK(B20)," ",VLOOKUP(B20,Instructions!C$40:F$70,3,FALSE))</f>
        <v xml:space="preserve"> </v>
      </c>
      <c r="J20" s="100" t="str">
        <f t="shared" si="0"/>
        <v xml:space="preserve"> </v>
      </c>
      <c r="K20" s="106" t="str">
        <f t="shared" si="1"/>
        <v xml:space="preserve"> </v>
      </c>
      <c r="L20" s="107" t="str">
        <f t="shared" si="2"/>
        <v xml:space="preserve"> </v>
      </c>
      <c r="M20" s="108" t="str">
        <f t="shared" si="3"/>
        <v xml:space="preserve"> </v>
      </c>
      <c r="N20" s="114">
        <f t="shared" si="4"/>
        <v>0</v>
      </c>
      <c r="O20" s="115" t="str">
        <f t="shared" si="5"/>
        <v xml:space="preserve"> </v>
      </c>
      <c r="P20" s="116" t="str">
        <f t="shared" si="6"/>
        <v xml:space="preserve"> </v>
      </c>
      <c r="Q20" s="117" t="str">
        <f t="shared" si="7"/>
        <v xml:space="preserve"> </v>
      </c>
    </row>
    <row r="21" spans="1:19" x14ac:dyDescent="0.25">
      <c r="A21" s="7"/>
      <c r="B21" s="8"/>
      <c r="C21" s="35"/>
      <c r="D21" s="35"/>
      <c r="E21" s="35"/>
      <c r="F21" s="36"/>
      <c r="G21" s="109"/>
      <c r="H21" s="109"/>
      <c r="I21" s="99" t="str">
        <f>IF(ISBLANK(B21)," ",VLOOKUP(B21,Instructions!C$40:F$70,3,FALSE))</f>
        <v xml:space="preserve"> </v>
      </c>
      <c r="J21" s="100" t="str">
        <f t="shared" si="0"/>
        <v xml:space="preserve"> </v>
      </c>
      <c r="K21" s="106" t="str">
        <f t="shared" si="1"/>
        <v xml:space="preserve"> </v>
      </c>
      <c r="L21" s="107" t="str">
        <f t="shared" si="2"/>
        <v xml:space="preserve"> </v>
      </c>
      <c r="M21" s="108" t="str">
        <f t="shared" si="3"/>
        <v xml:space="preserve"> </v>
      </c>
      <c r="N21" s="114">
        <f t="shared" si="4"/>
        <v>0</v>
      </c>
      <c r="O21" s="115" t="str">
        <f t="shared" si="5"/>
        <v xml:space="preserve"> </v>
      </c>
      <c r="P21" s="116" t="str">
        <f t="shared" si="6"/>
        <v xml:space="preserve"> </v>
      </c>
      <c r="Q21" s="117" t="str">
        <f t="shared" si="7"/>
        <v xml:space="preserve"> </v>
      </c>
      <c r="R21" s="61"/>
      <c r="S21" s="61"/>
    </row>
    <row r="22" spans="1:19" x14ac:dyDescent="0.25">
      <c r="A22" s="7"/>
      <c r="B22" s="8"/>
      <c r="C22" s="35"/>
      <c r="D22" s="35"/>
      <c r="E22" s="35"/>
      <c r="F22" s="36"/>
      <c r="G22" s="109"/>
      <c r="H22" s="109"/>
      <c r="I22" s="99" t="str">
        <f>IF(ISBLANK(B22)," ",VLOOKUP(B22,Instructions!C$40:F$70,3,FALSE))</f>
        <v xml:space="preserve"> </v>
      </c>
      <c r="J22" s="100" t="str">
        <f t="shared" si="0"/>
        <v xml:space="preserve"> </v>
      </c>
      <c r="K22" s="106" t="str">
        <f t="shared" si="1"/>
        <v xml:space="preserve"> </v>
      </c>
      <c r="L22" s="107" t="str">
        <f t="shared" si="2"/>
        <v xml:space="preserve"> </v>
      </c>
      <c r="M22" s="108" t="str">
        <f t="shared" si="3"/>
        <v xml:space="preserve"> </v>
      </c>
      <c r="N22" s="114">
        <f t="shared" si="4"/>
        <v>0</v>
      </c>
      <c r="O22" s="115" t="str">
        <f t="shared" si="5"/>
        <v xml:space="preserve"> </v>
      </c>
      <c r="P22" s="116" t="str">
        <f t="shared" si="6"/>
        <v xml:space="preserve"> </v>
      </c>
      <c r="Q22" s="117" t="str">
        <f t="shared" si="7"/>
        <v xml:space="preserve"> </v>
      </c>
      <c r="R22" s="61"/>
      <c r="S22" s="61"/>
    </row>
    <row r="23" spans="1:19" x14ac:dyDescent="0.25">
      <c r="A23" s="7"/>
      <c r="B23" s="8"/>
      <c r="C23" s="35"/>
      <c r="D23" s="35"/>
      <c r="E23" s="35"/>
      <c r="F23" s="36"/>
      <c r="G23" s="109"/>
      <c r="H23" s="109"/>
      <c r="I23" s="99" t="str">
        <f>IF(ISBLANK(B23)," ",VLOOKUP(B23,Instructions!C$40:F$70,3,FALSE))</f>
        <v xml:space="preserve"> </v>
      </c>
      <c r="J23" s="100" t="str">
        <f t="shared" si="0"/>
        <v xml:space="preserve"> </v>
      </c>
      <c r="K23" s="106" t="str">
        <f t="shared" si="1"/>
        <v xml:space="preserve"> </v>
      </c>
      <c r="L23" s="107" t="str">
        <f t="shared" si="2"/>
        <v xml:space="preserve"> </v>
      </c>
      <c r="M23" s="108" t="str">
        <f t="shared" si="3"/>
        <v xml:space="preserve"> </v>
      </c>
      <c r="N23" s="114">
        <f t="shared" si="4"/>
        <v>0</v>
      </c>
      <c r="O23" s="115" t="str">
        <f t="shared" si="5"/>
        <v xml:space="preserve"> </v>
      </c>
      <c r="P23" s="116" t="str">
        <f t="shared" si="6"/>
        <v xml:space="preserve"> </v>
      </c>
      <c r="Q23" s="117" t="str">
        <f t="shared" si="7"/>
        <v xml:space="preserve"> </v>
      </c>
      <c r="R23" s="61"/>
      <c r="S23" s="61"/>
    </row>
    <row r="24" spans="1:19" x14ac:dyDescent="0.25">
      <c r="A24" s="7"/>
      <c r="B24" s="8"/>
      <c r="C24" s="35"/>
      <c r="D24" s="35"/>
      <c r="E24" s="35"/>
      <c r="F24" s="36"/>
      <c r="G24" s="109"/>
      <c r="H24" s="109"/>
      <c r="I24" s="99" t="str">
        <f>IF(ISBLANK(B24)," ",VLOOKUP(B24,Instructions!C$40:F$70,3,FALSE))</f>
        <v xml:space="preserve"> </v>
      </c>
      <c r="J24" s="100" t="str">
        <f t="shared" si="0"/>
        <v xml:space="preserve"> </v>
      </c>
      <c r="K24" s="106" t="str">
        <f t="shared" si="1"/>
        <v xml:space="preserve"> </v>
      </c>
      <c r="L24" s="107" t="str">
        <f t="shared" si="2"/>
        <v xml:space="preserve"> </v>
      </c>
      <c r="M24" s="108" t="str">
        <f t="shared" si="3"/>
        <v xml:space="preserve"> </v>
      </c>
      <c r="N24" s="114">
        <f t="shared" si="4"/>
        <v>0</v>
      </c>
      <c r="O24" s="115" t="str">
        <f t="shared" si="5"/>
        <v xml:space="preserve"> </v>
      </c>
      <c r="P24" s="116" t="str">
        <f t="shared" si="6"/>
        <v xml:space="preserve"> </v>
      </c>
      <c r="Q24" s="117" t="str">
        <f t="shared" si="7"/>
        <v xml:space="preserve"> </v>
      </c>
      <c r="R24" s="61"/>
      <c r="S24" s="61"/>
    </row>
    <row r="25" spans="1:19" x14ac:dyDescent="0.25">
      <c r="A25" s="7"/>
      <c r="B25" s="8"/>
      <c r="C25" s="35"/>
      <c r="D25" s="35"/>
      <c r="E25" s="35"/>
      <c r="F25" s="36"/>
      <c r="G25" s="109"/>
      <c r="H25" s="109"/>
      <c r="I25" s="99" t="str">
        <f>IF(ISBLANK(B25)," ",VLOOKUP(B25,Instructions!C$40:F$70,3,FALSE))</f>
        <v xml:space="preserve"> </v>
      </c>
      <c r="J25" s="100" t="str">
        <f t="shared" si="0"/>
        <v xml:space="preserve"> </v>
      </c>
      <c r="K25" s="106" t="str">
        <f t="shared" si="1"/>
        <v xml:space="preserve"> </v>
      </c>
      <c r="L25" s="107" t="str">
        <f t="shared" si="2"/>
        <v xml:space="preserve"> </v>
      </c>
      <c r="M25" s="108" t="str">
        <f t="shared" si="3"/>
        <v xml:space="preserve"> </v>
      </c>
      <c r="N25" s="114">
        <f t="shared" si="4"/>
        <v>0</v>
      </c>
      <c r="O25" s="115" t="str">
        <f t="shared" si="5"/>
        <v xml:space="preserve"> </v>
      </c>
      <c r="P25" s="116" t="str">
        <f t="shared" si="6"/>
        <v xml:space="preserve"> </v>
      </c>
      <c r="Q25" s="117" t="str">
        <f t="shared" si="7"/>
        <v xml:space="preserve"> </v>
      </c>
      <c r="R25" s="61"/>
      <c r="S25" s="61"/>
    </row>
    <row r="26" spans="1:19" x14ac:dyDescent="0.25">
      <c r="A26" s="7"/>
      <c r="B26" s="8"/>
      <c r="C26" s="35"/>
      <c r="D26" s="35"/>
      <c r="E26" s="35"/>
      <c r="F26" s="36"/>
      <c r="G26" s="109"/>
      <c r="H26" s="109"/>
      <c r="I26" s="99" t="str">
        <f>IF(ISBLANK(B26)," ",VLOOKUP(B26,Instructions!C$40:F$70,3,FALSE))</f>
        <v xml:space="preserve"> </v>
      </c>
      <c r="J26" s="100" t="str">
        <f t="shared" si="0"/>
        <v xml:space="preserve"> </v>
      </c>
      <c r="K26" s="106" t="str">
        <f t="shared" si="1"/>
        <v xml:space="preserve"> </v>
      </c>
      <c r="L26" s="107" t="str">
        <f t="shared" si="2"/>
        <v xml:space="preserve"> </v>
      </c>
      <c r="M26" s="108" t="str">
        <f t="shared" si="3"/>
        <v xml:space="preserve"> </v>
      </c>
      <c r="N26" s="114">
        <f t="shared" si="4"/>
        <v>0</v>
      </c>
      <c r="O26" s="115" t="str">
        <f t="shared" si="5"/>
        <v xml:space="preserve"> </v>
      </c>
      <c r="P26" s="116" t="str">
        <f t="shared" si="6"/>
        <v xml:space="preserve"> </v>
      </c>
      <c r="Q26" s="117" t="str">
        <f t="shared" si="7"/>
        <v xml:space="preserve"> </v>
      </c>
      <c r="R26" s="61"/>
      <c r="S26" s="61"/>
    </row>
    <row r="27" spans="1:19" x14ac:dyDescent="0.25">
      <c r="A27" s="7"/>
      <c r="B27" s="8"/>
      <c r="C27" s="35"/>
      <c r="D27" s="35"/>
      <c r="E27" s="35"/>
      <c r="F27" s="36"/>
      <c r="G27" s="109"/>
      <c r="H27" s="109"/>
      <c r="I27" s="99" t="str">
        <f>IF(ISBLANK(B27)," ",VLOOKUP(B27,Instructions!C$40:F$70,3,FALSE))</f>
        <v xml:space="preserve"> </v>
      </c>
      <c r="J27" s="100" t="str">
        <f t="shared" si="0"/>
        <v xml:space="preserve"> </v>
      </c>
      <c r="K27" s="106" t="str">
        <f t="shared" si="1"/>
        <v xml:space="preserve"> </v>
      </c>
      <c r="L27" s="107" t="str">
        <f t="shared" si="2"/>
        <v xml:space="preserve"> </v>
      </c>
      <c r="M27" s="108" t="str">
        <f t="shared" si="3"/>
        <v xml:space="preserve"> </v>
      </c>
      <c r="N27" s="114">
        <f t="shared" si="4"/>
        <v>0</v>
      </c>
      <c r="O27" s="115" t="str">
        <f t="shared" si="5"/>
        <v xml:space="preserve"> </v>
      </c>
      <c r="P27" s="116" t="str">
        <f t="shared" si="6"/>
        <v xml:space="preserve"> </v>
      </c>
      <c r="Q27" s="117" t="str">
        <f t="shared" si="7"/>
        <v xml:space="preserve"> </v>
      </c>
      <c r="R27" s="61"/>
      <c r="S27" s="61"/>
    </row>
    <row r="28" spans="1:19" x14ac:dyDescent="0.25">
      <c r="A28" s="7"/>
      <c r="B28" s="8"/>
      <c r="C28" s="35"/>
      <c r="D28" s="35"/>
      <c r="E28" s="35"/>
      <c r="F28" s="36"/>
      <c r="G28" s="109"/>
      <c r="H28" s="109"/>
      <c r="I28" s="99" t="str">
        <f>IF(ISBLANK(B28)," ",VLOOKUP(B28,Instructions!C$40:F$70,3,FALSE))</f>
        <v xml:space="preserve"> </v>
      </c>
      <c r="J28" s="100" t="str">
        <f t="shared" si="0"/>
        <v xml:space="preserve"> </v>
      </c>
      <c r="K28" s="106" t="str">
        <f t="shared" si="1"/>
        <v xml:space="preserve"> </v>
      </c>
      <c r="L28" s="107" t="str">
        <f t="shared" si="2"/>
        <v xml:space="preserve"> </v>
      </c>
      <c r="M28" s="108" t="str">
        <f t="shared" si="3"/>
        <v xml:space="preserve"> </v>
      </c>
      <c r="N28" s="114">
        <f t="shared" si="4"/>
        <v>0</v>
      </c>
      <c r="O28" s="115" t="str">
        <f t="shared" si="5"/>
        <v xml:space="preserve"> </v>
      </c>
      <c r="P28" s="116" t="str">
        <f t="shared" si="6"/>
        <v xml:space="preserve"> </v>
      </c>
      <c r="Q28" s="117" t="str">
        <f t="shared" si="7"/>
        <v xml:space="preserve"> </v>
      </c>
      <c r="R28" s="61"/>
      <c r="S28" s="61"/>
    </row>
    <row r="29" spans="1:19" x14ac:dyDescent="0.25">
      <c r="A29" s="7"/>
      <c r="B29" s="8"/>
      <c r="C29" s="35"/>
      <c r="D29" s="35"/>
      <c r="E29" s="35"/>
      <c r="F29" s="36"/>
      <c r="G29" s="109"/>
      <c r="H29" s="109"/>
      <c r="I29" s="99" t="str">
        <f>IF(ISBLANK(B29)," ",VLOOKUP(B29,Instructions!C$40:F$70,3,FALSE))</f>
        <v xml:space="preserve"> </v>
      </c>
      <c r="J29" s="100" t="str">
        <f t="shared" si="0"/>
        <v xml:space="preserve"> </v>
      </c>
      <c r="K29" s="106" t="str">
        <f t="shared" si="1"/>
        <v xml:space="preserve"> </v>
      </c>
      <c r="L29" s="107" t="str">
        <f t="shared" si="2"/>
        <v xml:space="preserve"> </v>
      </c>
      <c r="M29" s="108" t="str">
        <f t="shared" si="3"/>
        <v xml:space="preserve"> </v>
      </c>
      <c r="N29" s="114">
        <f t="shared" si="4"/>
        <v>0</v>
      </c>
      <c r="O29" s="115" t="str">
        <f t="shared" si="5"/>
        <v xml:space="preserve"> </v>
      </c>
      <c r="P29" s="116" t="str">
        <f t="shared" si="6"/>
        <v xml:space="preserve"> </v>
      </c>
      <c r="Q29" s="117" t="str">
        <f t="shared" si="7"/>
        <v xml:space="preserve"> </v>
      </c>
      <c r="R29" s="61"/>
      <c r="S29" s="61"/>
    </row>
    <row r="30" spans="1:19" x14ac:dyDescent="0.25">
      <c r="A30" s="7"/>
      <c r="B30" s="8"/>
      <c r="C30" s="35"/>
      <c r="D30" s="35"/>
      <c r="E30" s="35"/>
      <c r="F30" s="36"/>
      <c r="G30" s="109"/>
      <c r="H30" s="109"/>
      <c r="I30" s="99" t="str">
        <f>IF(ISBLANK(B30)," ",VLOOKUP(B30,Instructions!C$40:F$70,3,FALSE))</f>
        <v xml:space="preserve"> </v>
      </c>
      <c r="J30" s="100" t="str">
        <f t="shared" si="0"/>
        <v xml:space="preserve"> </v>
      </c>
      <c r="K30" s="106" t="str">
        <f t="shared" si="1"/>
        <v xml:space="preserve"> </v>
      </c>
      <c r="L30" s="107" t="str">
        <f t="shared" si="2"/>
        <v xml:space="preserve"> </v>
      </c>
      <c r="M30" s="108" t="str">
        <f t="shared" si="3"/>
        <v xml:space="preserve"> </v>
      </c>
      <c r="N30" s="114">
        <f t="shared" si="4"/>
        <v>0</v>
      </c>
      <c r="O30" s="115" t="str">
        <f t="shared" si="5"/>
        <v xml:space="preserve"> </v>
      </c>
      <c r="P30" s="116" t="str">
        <f t="shared" si="6"/>
        <v xml:space="preserve"> </v>
      </c>
      <c r="Q30" s="117" t="str">
        <f t="shared" si="7"/>
        <v xml:space="preserve"> </v>
      </c>
      <c r="R30" s="61"/>
      <c r="S30" s="61"/>
    </row>
    <row r="31" spans="1:19" x14ac:dyDescent="0.25">
      <c r="A31" s="7"/>
      <c r="B31" s="8"/>
      <c r="C31" s="35"/>
      <c r="D31" s="35"/>
      <c r="E31" s="35"/>
      <c r="F31" s="36"/>
      <c r="G31" s="109"/>
      <c r="H31" s="109"/>
      <c r="I31" s="99" t="str">
        <f>IF(ISBLANK(B31)," ",VLOOKUP(B31,Instructions!C$40:F$70,3,FALSE))</f>
        <v xml:space="preserve"> </v>
      </c>
      <c r="J31" s="100" t="str">
        <f t="shared" si="0"/>
        <v xml:space="preserve"> </v>
      </c>
      <c r="K31" s="106" t="str">
        <f t="shared" si="1"/>
        <v xml:space="preserve"> </v>
      </c>
      <c r="L31" s="107" t="str">
        <f t="shared" si="2"/>
        <v xml:space="preserve"> </v>
      </c>
      <c r="M31" s="108" t="str">
        <f t="shared" si="3"/>
        <v xml:space="preserve"> </v>
      </c>
      <c r="N31" s="114">
        <f t="shared" si="4"/>
        <v>0</v>
      </c>
      <c r="O31" s="115" t="str">
        <f t="shared" si="5"/>
        <v xml:space="preserve"> </v>
      </c>
      <c r="P31" s="116" t="str">
        <f t="shared" si="6"/>
        <v xml:space="preserve"> </v>
      </c>
      <c r="Q31" s="117" t="str">
        <f t="shared" si="7"/>
        <v xml:space="preserve"> </v>
      </c>
      <c r="R31" s="61"/>
      <c r="S31" s="61"/>
    </row>
    <row r="32" spans="1:19" x14ac:dyDescent="0.25">
      <c r="A32" s="7"/>
      <c r="B32" s="8"/>
      <c r="C32" s="35"/>
      <c r="D32" s="35"/>
      <c r="E32" s="35"/>
      <c r="F32" s="36"/>
      <c r="G32" s="109"/>
      <c r="H32" s="109"/>
      <c r="I32" s="99" t="str">
        <f>IF(ISBLANK(B32)," ",VLOOKUP(B32,Instructions!C$40:F$70,3,FALSE))</f>
        <v xml:space="preserve"> </v>
      </c>
      <c r="J32" s="100" t="str">
        <f t="shared" si="0"/>
        <v xml:space="preserve"> </v>
      </c>
      <c r="K32" s="106" t="str">
        <f t="shared" si="1"/>
        <v xml:space="preserve"> </v>
      </c>
      <c r="L32" s="107" t="str">
        <f t="shared" si="2"/>
        <v xml:space="preserve"> </v>
      </c>
      <c r="M32" s="108" t="str">
        <f t="shared" si="3"/>
        <v xml:space="preserve"> </v>
      </c>
      <c r="N32" s="114">
        <f t="shared" si="4"/>
        <v>0</v>
      </c>
      <c r="O32" s="115" t="str">
        <f t="shared" si="5"/>
        <v xml:space="preserve"> </v>
      </c>
      <c r="P32" s="116" t="str">
        <f t="shared" si="6"/>
        <v xml:space="preserve"> </v>
      </c>
      <c r="Q32" s="117" t="str">
        <f t="shared" si="7"/>
        <v xml:space="preserve"> </v>
      </c>
      <c r="R32" s="61"/>
      <c r="S32" s="61"/>
    </row>
    <row r="33" spans="1:19" x14ac:dyDescent="0.25">
      <c r="A33" s="7"/>
      <c r="B33" s="8"/>
      <c r="C33" s="35"/>
      <c r="D33" s="35"/>
      <c r="E33" s="35"/>
      <c r="F33" s="36"/>
      <c r="G33" s="109"/>
      <c r="H33" s="109"/>
      <c r="I33" s="99" t="str">
        <f>IF(ISBLANK(B33)," ",VLOOKUP(B33,Instructions!C$40:F$70,3,FALSE))</f>
        <v xml:space="preserve"> </v>
      </c>
      <c r="J33" s="100" t="str">
        <f t="shared" si="0"/>
        <v xml:space="preserve"> </v>
      </c>
      <c r="K33" s="106" t="str">
        <f t="shared" si="1"/>
        <v xml:space="preserve"> </v>
      </c>
      <c r="L33" s="107" t="str">
        <f t="shared" si="2"/>
        <v xml:space="preserve"> </v>
      </c>
      <c r="M33" s="108" t="str">
        <f t="shared" si="3"/>
        <v xml:space="preserve"> </v>
      </c>
      <c r="N33" s="114">
        <f t="shared" si="4"/>
        <v>0</v>
      </c>
      <c r="O33" s="115" t="str">
        <f t="shared" si="5"/>
        <v xml:space="preserve"> </v>
      </c>
      <c r="P33" s="116" t="str">
        <f t="shared" si="6"/>
        <v xml:space="preserve"> </v>
      </c>
      <c r="Q33" s="117" t="str">
        <f t="shared" si="7"/>
        <v xml:space="preserve"> </v>
      </c>
      <c r="R33" s="61"/>
      <c r="S33" s="61"/>
    </row>
    <row r="34" spans="1:19" x14ac:dyDescent="0.25">
      <c r="A34" s="7"/>
      <c r="B34" s="8"/>
      <c r="C34" s="35"/>
      <c r="D34" s="35"/>
      <c r="E34" s="37"/>
      <c r="F34" s="36"/>
      <c r="G34" s="109"/>
      <c r="H34" s="109"/>
      <c r="I34" s="99" t="str">
        <f>IF(ISBLANK(B34)," ",VLOOKUP(B34,Instructions!C$40:F$70,3,FALSE))</f>
        <v xml:space="preserve"> </v>
      </c>
      <c r="J34" s="100" t="str">
        <f t="shared" si="0"/>
        <v xml:space="preserve"> </v>
      </c>
      <c r="K34" s="106" t="str">
        <f t="shared" si="1"/>
        <v xml:space="preserve"> </v>
      </c>
      <c r="L34" s="107" t="str">
        <f t="shared" si="2"/>
        <v xml:space="preserve"> </v>
      </c>
      <c r="M34" s="108" t="str">
        <f t="shared" si="3"/>
        <v xml:space="preserve"> </v>
      </c>
      <c r="N34" s="114">
        <f t="shared" si="4"/>
        <v>0</v>
      </c>
      <c r="O34" s="115" t="str">
        <f t="shared" si="5"/>
        <v xml:space="preserve"> </v>
      </c>
      <c r="P34" s="116" t="str">
        <f t="shared" si="6"/>
        <v xml:space="preserve"> </v>
      </c>
      <c r="Q34" s="117" t="str">
        <f t="shared" si="7"/>
        <v xml:space="preserve"> </v>
      </c>
      <c r="R34" s="61"/>
      <c r="S34" s="61"/>
    </row>
    <row r="35" spans="1:19" x14ac:dyDescent="0.25">
      <c r="A35" s="7"/>
      <c r="B35" s="8"/>
      <c r="C35" s="35"/>
      <c r="D35" s="35"/>
      <c r="E35" s="37"/>
      <c r="F35" s="36"/>
      <c r="G35" s="109"/>
      <c r="H35" s="109"/>
      <c r="I35" s="99" t="str">
        <f>IF(ISBLANK(B35)," ",VLOOKUP(B35,Instructions!C$40:F$70,3,FALSE))</f>
        <v xml:space="preserve"> </v>
      </c>
      <c r="J35" s="100" t="str">
        <f t="shared" si="0"/>
        <v xml:space="preserve"> </v>
      </c>
      <c r="K35" s="106" t="str">
        <f t="shared" si="1"/>
        <v xml:space="preserve"> </v>
      </c>
      <c r="L35" s="107" t="str">
        <f t="shared" si="2"/>
        <v xml:space="preserve"> </v>
      </c>
      <c r="M35" s="108" t="str">
        <f t="shared" si="3"/>
        <v xml:space="preserve"> </v>
      </c>
      <c r="N35" s="114">
        <f t="shared" si="4"/>
        <v>0</v>
      </c>
      <c r="O35" s="115" t="str">
        <f t="shared" si="5"/>
        <v xml:space="preserve"> </v>
      </c>
      <c r="P35" s="116" t="str">
        <f t="shared" si="6"/>
        <v xml:space="preserve"> </v>
      </c>
      <c r="Q35" s="117" t="str">
        <f t="shared" si="7"/>
        <v xml:space="preserve"> </v>
      </c>
      <c r="R35" s="61"/>
      <c r="S35" s="61"/>
    </row>
    <row r="36" spans="1:19" x14ac:dyDescent="0.25">
      <c r="A36" s="7"/>
      <c r="B36" s="8"/>
      <c r="C36" s="35"/>
      <c r="D36" s="35"/>
      <c r="E36" s="35"/>
      <c r="F36" s="36"/>
      <c r="G36" s="109"/>
      <c r="H36" s="109"/>
      <c r="I36" s="99" t="str">
        <f>IF(ISBLANK(B36)," ",VLOOKUP(B36,Instructions!C$40:F$70,3,FALSE))</f>
        <v xml:space="preserve"> </v>
      </c>
      <c r="J36" s="100" t="str">
        <f t="shared" si="0"/>
        <v xml:space="preserve"> </v>
      </c>
      <c r="K36" s="106" t="str">
        <f t="shared" si="1"/>
        <v xml:space="preserve"> </v>
      </c>
      <c r="L36" s="107" t="str">
        <f t="shared" si="2"/>
        <v xml:space="preserve"> </v>
      </c>
      <c r="M36" s="108" t="str">
        <f t="shared" si="3"/>
        <v xml:space="preserve"> </v>
      </c>
      <c r="N36" s="114">
        <f t="shared" si="4"/>
        <v>0</v>
      </c>
      <c r="O36" s="115" t="str">
        <f t="shared" si="5"/>
        <v xml:space="preserve"> </v>
      </c>
      <c r="P36" s="116" t="str">
        <f t="shared" si="6"/>
        <v xml:space="preserve"> </v>
      </c>
      <c r="Q36" s="117" t="str">
        <f t="shared" si="7"/>
        <v xml:space="preserve"> </v>
      </c>
      <c r="R36" s="61"/>
      <c r="S36" s="61"/>
    </row>
    <row r="37" spans="1:19" x14ac:dyDescent="0.25">
      <c r="A37" s="7"/>
      <c r="B37" s="8"/>
      <c r="C37" s="35"/>
      <c r="D37" s="35"/>
      <c r="E37" s="35"/>
      <c r="F37" s="36"/>
      <c r="G37" s="109"/>
      <c r="H37" s="109"/>
      <c r="I37" s="99" t="str">
        <f>IF(ISBLANK(B37)," ",VLOOKUP(B37,Instructions!C$40:F$70,3,FALSE))</f>
        <v xml:space="preserve"> </v>
      </c>
      <c r="J37" s="100" t="str">
        <f t="shared" si="0"/>
        <v xml:space="preserve"> </v>
      </c>
      <c r="K37" s="106" t="str">
        <f t="shared" si="1"/>
        <v xml:space="preserve"> </v>
      </c>
      <c r="L37" s="107" t="str">
        <f t="shared" si="2"/>
        <v xml:space="preserve"> </v>
      </c>
      <c r="M37" s="108" t="str">
        <f t="shared" si="3"/>
        <v xml:space="preserve"> </v>
      </c>
      <c r="N37" s="114">
        <f t="shared" si="4"/>
        <v>0</v>
      </c>
      <c r="O37" s="115" t="str">
        <f t="shared" si="5"/>
        <v xml:space="preserve"> </v>
      </c>
      <c r="P37" s="116" t="str">
        <f t="shared" si="6"/>
        <v xml:space="preserve"> </v>
      </c>
      <c r="Q37" s="117" t="str">
        <f t="shared" si="7"/>
        <v xml:space="preserve"> </v>
      </c>
      <c r="R37" s="61"/>
      <c r="S37" s="61"/>
    </row>
    <row r="38" spans="1:19" x14ac:dyDescent="0.25">
      <c r="A38" s="7"/>
      <c r="B38" s="8"/>
      <c r="C38" s="35"/>
      <c r="D38" s="35"/>
      <c r="E38" s="35"/>
      <c r="F38" s="36"/>
      <c r="G38" s="109"/>
      <c r="H38" s="109"/>
      <c r="I38" s="99" t="str">
        <f>IF(ISBLANK(B38)," ",VLOOKUP(B38,Instructions!C$40:F$70,3,FALSE))</f>
        <v xml:space="preserve"> </v>
      </c>
      <c r="J38" s="100" t="str">
        <f t="shared" si="0"/>
        <v xml:space="preserve"> </v>
      </c>
      <c r="K38" s="106" t="str">
        <f t="shared" si="1"/>
        <v xml:space="preserve"> </v>
      </c>
      <c r="L38" s="107" t="str">
        <f t="shared" si="2"/>
        <v xml:space="preserve"> </v>
      </c>
      <c r="M38" s="108" t="str">
        <f t="shared" si="3"/>
        <v xml:space="preserve"> </v>
      </c>
      <c r="N38" s="114">
        <f t="shared" si="4"/>
        <v>0</v>
      </c>
      <c r="O38" s="115" t="str">
        <f t="shared" si="5"/>
        <v xml:space="preserve"> </v>
      </c>
      <c r="P38" s="116" t="str">
        <f t="shared" si="6"/>
        <v xml:space="preserve"> </v>
      </c>
      <c r="Q38" s="117" t="str">
        <f t="shared" si="7"/>
        <v xml:space="preserve"> </v>
      </c>
      <c r="R38" s="61"/>
      <c r="S38" s="61"/>
    </row>
    <row r="39" spans="1:19" x14ac:dyDescent="0.25">
      <c r="A39" s="7"/>
      <c r="B39" s="8"/>
      <c r="C39" s="35"/>
      <c r="D39" s="35"/>
      <c r="E39" s="35"/>
      <c r="F39" s="36"/>
      <c r="G39" s="109"/>
      <c r="H39" s="109"/>
      <c r="I39" s="99" t="str">
        <f>IF(ISBLANK(B39)," ",VLOOKUP(B39,Instructions!C$40:F$70,3,FALSE))</f>
        <v xml:space="preserve"> </v>
      </c>
      <c r="J39" s="100" t="str">
        <f t="shared" si="0"/>
        <v xml:space="preserve"> </v>
      </c>
      <c r="K39" s="106" t="str">
        <f t="shared" si="1"/>
        <v xml:space="preserve"> </v>
      </c>
      <c r="L39" s="107" t="str">
        <f t="shared" si="2"/>
        <v xml:space="preserve"> </v>
      </c>
      <c r="M39" s="108" t="str">
        <f t="shared" si="3"/>
        <v xml:space="preserve"> </v>
      </c>
      <c r="N39" s="114">
        <f t="shared" si="4"/>
        <v>0</v>
      </c>
      <c r="O39" s="115" t="str">
        <f t="shared" si="5"/>
        <v xml:space="preserve"> </v>
      </c>
      <c r="P39" s="116" t="str">
        <f t="shared" si="6"/>
        <v xml:space="preserve"> </v>
      </c>
      <c r="Q39" s="117" t="str">
        <f t="shared" si="7"/>
        <v xml:space="preserve"> </v>
      </c>
      <c r="R39" s="61"/>
      <c r="S39" s="61"/>
    </row>
    <row r="40" spans="1:19" x14ac:dyDescent="0.25">
      <c r="A40" s="7"/>
      <c r="B40" s="8"/>
      <c r="C40" s="35"/>
      <c r="D40" s="35"/>
      <c r="E40" s="35"/>
      <c r="F40" s="36"/>
      <c r="G40" s="109"/>
      <c r="H40" s="109"/>
      <c r="I40" s="99" t="str">
        <f>IF(ISBLANK(B40)," ",VLOOKUP(B40,Instructions!C$40:F$70,3,FALSE))</f>
        <v xml:space="preserve"> </v>
      </c>
      <c r="J40" s="100" t="str">
        <f t="shared" si="0"/>
        <v xml:space="preserve"> </v>
      </c>
      <c r="K40" s="106" t="str">
        <f t="shared" si="1"/>
        <v xml:space="preserve"> </v>
      </c>
      <c r="L40" s="107" t="str">
        <f t="shared" si="2"/>
        <v xml:space="preserve"> </v>
      </c>
      <c r="M40" s="108" t="str">
        <f t="shared" si="3"/>
        <v xml:space="preserve"> </v>
      </c>
      <c r="N40" s="114">
        <f t="shared" si="4"/>
        <v>0</v>
      </c>
      <c r="O40" s="115" t="str">
        <f t="shared" si="5"/>
        <v xml:space="preserve"> </v>
      </c>
      <c r="P40" s="116" t="str">
        <f t="shared" si="6"/>
        <v xml:space="preserve"> </v>
      </c>
      <c r="Q40" s="117" t="str">
        <f t="shared" si="7"/>
        <v xml:space="preserve"> </v>
      </c>
      <c r="R40" s="61"/>
      <c r="S40" s="61"/>
    </row>
    <row r="41" spans="1:19" x14ac:dyDescent="0.25">
      <c r="A41" s="7"/>
      <c r="B41" s="8"/>
      <c r="C41" s="35"/>
      <c r="D41" s="35"/>
      <c r="E41" s="35"/>
      <c r="F41" s="36"/>
      <c r="G41" s="109"/>
      <c r="H41" s="109"/>
      <c r="I41" s="99" t="str">
        <f>IF(ISBLANK(B41)," ",VLOOKUP(B41,Instructions!C$40:F$70,3,FALSE))</f>
        <v xml:space="preserve"> </v>
      </c>
      <c r="J41" s="100" t="str">
        <f t="shared" si="0"/>
        <v xml:space="preserve"> </v>
      </c>
      <c r="K41" s="106" t="str">
        <f t="shared" si="1"/>
        <v xml:space="preserve"> </v>
      </c>
      <c r="L41" s="107" t="str">
        <f t="shared" si="2"/>
        <v xml:space="preserve"> </v>
      </c>
      <c r="M41" s="108" t="str">
        <f t="shared" si="3"/>
        <v xml:space="preserve"> </v>
      </c>
      <c r="N41" s="114">
        <f t="shared" si="4"/>
        <v>0</v>
      </c>
      <c r="O41" s="115" t="str">
        <f t="shared" si="5"/>
        <v xml:space="preserve"> </v>
      </c>
      <c r="P41" s="116" t="str">
        <f t="shared" si="6"/>
        <v xml:space="preserve"> </v>
      </c>
      <c r="Q41" s="117" t="str">
        <f t="shared" si="7"/>
        <v xml:space="preserve"> </v>
      </c>
      <c r="R41" s="61"/>
      <c r="S41" s="61"/>
    </row>
    <row r="42" spans="1:19" x14ac:dyDescent="0.25">
      <c r="A42" s="7"/>
      <c r="B42" s="8"/>
      <c r="C42" s="35"/>
      <c r="D42" s="35"/>
      <c r="E42" s="35"/>
      <c r="F42" s="36"/>
      <c r="G42" s="109"/>
      <c r="H42" s="109"/>
      <c r="I42" s="99" t="str">
        <f>IF(ISBLANK(B42)," ",VLOOKUP(B42,Instructions!C$40:F$70,3,FALSE))</f>
        <v xml:space="preserve"> </v>
      </c>
      <c r="J42" s="100" t="str">
        <f t="shared" si="0"/>
        <v xml:space="preserve"> </v>
      </c>
      <c r="K42" s="106" t="str">
        <f t="shared" si="1"/>
        <v xml:space="preserve"> </v>
      </c>
      <c r="L42" s="107" t="str">
        <f t="shared" si="2"/>
        <v xml:space="preserve"> </v>
      </c>
      <c r="M42" s="108" t="str">
        <f t="shared" si="3"/>
        <v xml:space="preserve"> </v>
      </c>
      <c r="N42" s="114">
        <f t="shared" si="4"/>
        <v>0</v>
      </c>
      <c r="O42" s="115" t="str">
        <f t="shared" si="5"/>
        <v xml:space="preserve"> </v>
      </c>
      <c r="P42" s="116" t="str">
        <f t="shared" si="6"/>
        <v xml:space="preserve"> </v>
      </c>
      <c r="Q42" s="117" t="str">
        <f t="shared" si="7"/>
        <v xml:space="preserve"> </v>
      </c>
      <c r="R42" s="61"/>
      <c r="S42" s="61"/>
    </row>
    <row r="43" spans="1:19" x14ac:dyDescent="0.25">
      <c r="A43" s="7"/>
      <c r="B43" s="8"/>
      <c r="C43" s="35"/>
      <c r="D43" s="35"/>
      <c r="E43" s="35"/>
      <c r="F43" s="36"/>
      <c r="G43" s="109"/>
      <c r="H43" s="109"/>
      <c r="I43" s="99" t="str">
        <f>IF(ISBLANK(B43)," ",VLOOKUP(B43,Instructions!C$40:F$70,3,FALSE))</f>
        <v xml:space="preserve"> </v>
      </c>
      <c r="J43" s="100" t="str">
        <f t="shared" si="0"/>
        <v xml:space="preserve"> </v>
      </c>
      <c r="K43" s="106" t="str">
        <f t="shared" si="1"/>
        <v xml:space="preserve"> </v>
      </c>
      <c r="L43" s="107" t="str">
        <f t="shared" si="2"/>
        <v xml:space="preserve"> </v>
      </c>
      <c r="M43" s="108" t="str">
        <f t="shared" si="3"/>
        <v xml:space="preserve"> </v>
      </c>
      <c r="N43" s="114">
        <f t="shared" si="4"/>
        <v>0</v>
      </c>
      <c r="O43" s="115" t="str">
        <f t="shared" si="5"/>
        <v xml:space="preserve"> </v>
      </c>
      <c r="P43" s="116" t="str">
        <f t="shared" si="6"/>
        <v xml:space="preserve"> </v>
      </c>
      <c r="Q43" s="117" t="str">
        <f t="shared" si="7"/>
        <v xml:space="preserve"> </v>
      </c>
      <c r="R43" s="61"/>
      <c r="S43" s="61"/>
    </row>
    <row r="44" spans="1:19" x14ac:dyDescent="0.25">
      <c r="A44" s="7"/>
      <c r="B44" s="8"/>
      <c r="C44" s="35"/>
      <c r="D44" s="35"/>
      <c r="E44" s="37"/>
      <c r="F44" s="36"/>
      <c r="G44" s="109"/>
      <c r="H44" s="109"/>
      <c r="I44" s="99" t="str">
        <f>IF(ISBLANK(B44)," ",VLOOKUP(B44,Instructions!C$40:F$70,3,FALSE))</f>
        <v xml:space="preserve"> </v>
      </c>
      <c r="J44" s="100" t="str">
        <f t="shared" si="0"/>
        <v xml:space="preserve"> </v>
      </c>
      <c r="K44" s="106" t="str">
        <f t="shared" si="1"/>
        <v xml:space="preserve"> </v>
      </c>
      <c r="L44" s="107" t="str">
        <f t="shared" si="2"/>
        <v xml:space="preserve"> </v>
      </c>
      <c r="M44" s="108" t="str">
        <f t="shared" si="3"/>
        <v xml:space="preserve"> </v>
      </c>
      <c r="N44" s="114">
        <f t="shared" si="4"/>
        <v>0</v>
      </c>
      <c r="O44" s="115" t="str">
        <f t="shared" si="5"/>
        <v xml:space="preserve"> </v>
      </c>
      <c r="P44" s="116" t="str">
        <f t="shared" si="6"/>
        <v xml:space="preserve"> </v>
      </c>
      <c r="Q44" s="117" t="str">
        <f t="shared" si="7"/>
        <v xml:space="preserve"> </v>
      </c>
      <c r="R44" s="61"/>
      <c r="S44" s="61"/>
    </row>
    <row r="45" spans="1:19" x14ac:dyDescent="0.25">
      <c r="A45" s="7"/>
      <c r="B45" s="8"/>
      <c r="C45" s="35"/>
      <c r="D45" s="35"/>
      <c r="E45" s="37"/>
      <c r="F45" s="36"/>
      <c r="G45" s="109"/>
      <c r="H45" s="109"/>
      <c r="I45" s="99" t="str">
        <f>IF(ISBLANK(B45)," ",VLOOKUP(B45,Instructions!C$40:F$70,3,FALSE))</f>
        <v xml:space="preserve"> </v>
      </c>
      <c r="J45" s="100" t="str">
        <f t="shared" si="0"/>
        <v xml:space="preserve"> </v>
      </c>
      <c r="K45" s="106" t="str">
        <f t="shared" si="1"/>
        <v xml:space="preserve"> </v>
      </c>
      <c r="L45" s="107" t="str">
        <f t="shared" si="2"/>
        <v xml:space="preserve"> </v>
      </c>
      <c r="M45" s="108" t="str">
        <f t="shared" si="3"/>
        <v xml:space="preserve"> </v>
      </c>
      <c r="N45" s="114">
        <f t="shared" si="4"/>
        <v>0</v>
      </c>
      <c r="O45" s="115" t="str">
        <f t="shared" si="5"/>
        <v xml:space="preserve"> </v>
      </c>
      <c r="P45" s="116" t="str">
        <f t="shared" si="6"/>
        <v xml:space="preserve"> </v>
      </c>
      <c r="Q45" s="117" t="str">
        <f t="shared" si="7"/>
        <v xml:space="preserve"> </v>
      </c>
      <c r="R45" s="61"/>
      <c r="S45" s="61"/>
    </row>
    <row r="46" spans="1:19" x14ac:dyDescent="0.25">
      <c r="A46" s="7"/>
      <c r="B46" s="8"/>
      <c r="C46" s="35"/>
      <c r="D46" s="35"/>
      <c r="E46" s="35"/>
      <c r="F46" s="36"/>
      <c r="G46" s="109"/>
      <c r="H46" s="109"/>
      <c r="I46" s="99" t="str">
        <f>IF(ISBLANK(B46)," ",VLOOKUP(B46,Instructions!C$40:F$70,3,FALSE))</f>
        <v xml:space="preserve"> </v>
      </c>
      <c r="J46" s="100" t="str">
        <f t="shared" si="0"/>
        <v xml:space="preserve"> </v>
      </c>
      <c r="K46" s="106" t="str">
        <f t="shared" si="1"/>
        <v xml:space="preserve"> </v>
      </c>
      <c r="L46" s="107" t="str">
        <f t="shared" si="2"/>
        <v xml:space="preserve"> </v>
      </c>
      <c r="M46" s="108" t="str">
        <f t="shared" si="3"/>
        <v xml:space="preserve"> </v>
      </c>
      <c r="N46" s="114">
        <f t="shared" si="4"/>
        <v>0</v>
      </c>
      <c r="O46" s="115" t="str">
        <f t="shared" si="5"/>
        <v xml:space="preserve"> </v>
      </c>
      <c r="P46" s="116" t="str">
        <f t="shared" si="6"/>
        <v xml:space="preserve"> </v>
      </c>
      <c r="Q46" s="117" t="str">
        <f t="shared" si="7"/>
        <v xml:space="preserve"> </v>
      </c>
      <c r="R46" s="61"/>
      <c r="S46" s="61"/>
    </row>
    <row r="47" spans="1:19" x14ac:dyDescent="0.25">
      <c r="A47" s="7"/>
      <c r="B47" s="8"/>
      <c r="C47" s="35"/>
      <c r="D47" s="35"/>
      <c r="E47" s="35"/>
      <c r="F47" s="36"/>
      <c r="G47" s="109"/>
      <c r="H47" s="109"/>
      <c r="I47" s="99" t="str">
        <f>IF(ISBLANK(B47)," ",VLOOKUP(B47,Instructions!C$40:F$70,3,FALSE))</f>
        <v xml:space="preserve"> </v>
      </c>
      <c r="J47" s="100" t="str">
        <f t="shared" si="0"/>
        <v xml:space="preserve"> </v>
      </c>
      <c r="K47" s="106" t="str">
        <f t="shared" si="1"/>
        <v xml:space="preserve"> </v>
      </c>
      <c r="L47" s="107" t="str">
        <f t="shared" si="2"/>
        <v xml:space="preserve"> </v>
      </c>
      <c r="M47" s="108" t="str">
        <f t="shared" si="3"/>
        <v xml:space="preserve"> </v>
      </c>
      <c r="N47" s="114">
        <f t="shared" si="4"/>
        <v>0</v>
      </c>
      <c r="O47" s="115" t="str">
        <f t="shared" si="5"/>
        <v xml:space="preserve"> </v>
      </c>
      <c r="P47" s="116" t="str">
        <f t="shared" si="6"/>
        <v xml:space="preserve"> </v>
      </c>
      <c r="Q47" s="117" t="str">
        <f t="shared" si="7"/>
        <v xml:space="preserve"> </v>
      </c>
      <c r="R47" s="61"/>
      <c r="S47" s="61"/>
    </row>
    <row r="48" spans="1:19" x14ac:dyDescent="0.25">
      <c r="A48" s="7"/>
      <c r="B48" s="8"/>
      <c r="C48" s="35"/>
      <c r="D48" s="35"/>
      <c r="E48" s="35"/>
      <c r="F48" s="36"/>
      <c r="G48" s="109"/>
      <c r="H48" s="109"/>
      <c r="I48" s="99" t="str">
        <f>IF(ISBLANK(B48)," ",VLOOKUP(B48,Instructions!C$40:F$70,3,FALSE))</f>
        <v xml:space="preserve"> </v>
      </c>
      <c r="J48" s="100" t="str">
        <f t="shared" si="0"/>
        <v xml:space="preserve"> </v>
      </c>
      <c r="K48" s="106" t="str">
        <f t="shared" si="1"/>
        <v xml:space="preserve"> </v>
      </c>
      <c r="L48" s="107" t="str">
        <f t="shared" si="2"/>
        <v xml:space="preserve"> </v>
      </c>
      <c r="M48" s="108" t="str">
        <f t="shared" si="3"/>
        <v xml:space="preserve"> </v>
      </c>
      <c r="N48" s="114">
        <f t="shared" si="4"/>
        <v>0</v>
      </c>
      <c r="O48" s="115" t="str">
        <f t="shared" si="5"/>
        <v xml:space="preserve"> </v>
      </c>
      <c r="P48" s="116" t="str">
        <f t="shared" si="6"/>
        <v xml:space="preserve"> </v>
      </c>
      <c r="Q48" s="117" t="str">
        <f t="shared" si="7"/>
        <v xml:space="preserve"> </v>
      </c>
      <c r="R48" s="61"/>
      <c r="S48" s="61"/>
    </row>
    <row r="49" spans="1:19" x14ac:dyDescent="0.25">
      <c r="A49" s="7"/>
      <c r="B49" s="8"/>
      <c r="C49" s="35"/>
      <c r="D49" s="35"/>
      <c r="E49" s="35"/>
      <c r="F49" s="36"/>
      <c r="G49" s="109"/>
      <c r="H49" s="109"/>
      <c r="I49" s="99" t="str">
        <f>IF(ISBLANK(B49)," ",VLOOKUP(B49,Instructions!C$40:F$70,3,FALSE))</f>
        <v xml:space="preserve"> </v>
      </c>
      <c r="J49" s="100" t="str">
        <f t="shared" si="0"/>
        <v xml:space="preserve"> </v>
      </c>
      <c r="K49" s="106" t="str">
        <f t="shared" si="1"/>
        <v xml:space="preserve"> </v>
      </c>
      <c r="L49" s="107" t="str">
        <f t="shared" si="2"/>
        <v xml:space="preserve"> </v>
      </c>
      <c r="M49" s="108" t="str">
        <f t="shared" si="3"/>
        <v xml:space="preserve"> </v>
      </c>
      <c r="N49" s="114">
        <f t="shared" si="4"/>
        <v>0</v>
      </c>
      <c r="O49" s="115" t="str">
        <f t="shared" si="5"/>
        <v xml:space="preserve"> </v>
      </c>
      <c r="P49" s="116" t="str">
        <f t="shared" si="6"/>
        <v xml:space="preserve"> </v>
      </c>
      <c r="Q49" s="117" t="str">
        <f t="shared" si="7"/>
        <v xml:space="preserve"> </v>
      </c>
      <c r="R49" s="61"/>
      <c r="S49" s="61"/>
    </row>
    <row r="50" spans="1:19" x14ac:dyDescent="0.25">
      <c r="A50" s="7"/>
      <c r="B50" s="8"/>
      <c r="C50" s="35"/>
      <c r="D50" s="35"/>
      <c r="E50" s="35"/>
      <c r="F50" s="36"/>
      <c r="G50" s="109"/>
      <c r="H50" s="109"/>
      <c r="I50" s="99" t="str">
        <f>IF(ISBLANK(B50)," ",VLOOKUP(B50,Instructions!C$40:F$70,3,FALSE))</f>
        <v xml:space="preserve"> </v>
      </c>
      <c r="J50" s="100" t="str">
        <f t="shared" si="0"/>
        <v xml:space="preserve"> </v>
      </c>
      <c r="K50" s="106" t="str">
        <f t="shared" si="1"/>
        <v xml:space="preserve"> </v>
      </c>
      <c r="L50" s="107" t="str">
        <f t="shared" si="2"/>
        <v xml:space="preserve"> </v>
      </c>
      <c r="M50" s="108" t="str">
        <f t="shared" si="3"/>
        <v xml:space="preserve"> </v>
      </c>
      <c r="N50" s="114">
        <f t="shared" si="4"/>
        <v>0</v>
      </c>
      <c r="O50" s="115" t="str">
        <f t="shared" si="5"/>
        <v xml:space="preserve"> </v>
      </c>
      <c r="P50" s="116" t="str">
        <f t="shared" si="6"/>
        <v xml:space="preserve"> </v>
      </c>
      <c r="Q50" s="117" t="str">
        <f t="shared" si="7"/>
        <v xml:space="preserve"> </v>
      </c>
      <c r="R50" s="61"/>
      <c r="S50" s="61"/>
    </row>
    <row r="51" spans="1:19" x14ac:dyDescent="0.25">
      <c r="A51" s="7"/>
      <c r="B51" s="8"/>
      <c r="C51" s="35"/>
      <c r="D51" s="35"/>
      <c r="E51" s="35"/>
      <c r="F51" s="36"/>
      <c r="G51" s="109"/>
      <c r="H51" s="109"/>
      <c r="I51" s="99" t="str">
        <f>IF(ISBLANK(B51)," ",VLOOKUP(B51,Instructions!C$40:F$70,3,FALSE))</f>
        <v xml:space="preserve"> </v>
      </c>
      <c r="J51" s="100" t="str">
        <f t="shared" si="0"/>
        <v xml:space="preserve"> </v>
      </c>
      <c r="K51" s="106" t="str">
        <f t="shared" si="1"/>
        <v xml:space="preserve"> </v>
      </c>
      <c r="L51" s="107" t="str">
        <f t="shared" si="2"/>
        <v xml:space="preserve"> </v>
      </c>
      <c r="M51" s="108" t="str">
        <f t="shared" si="3"/>
        <v xml:space="preserve"> </v>
      </c>
      <c r="N51" s="114">
        <f t="shared" si="4"/>
        <v>0</v>
      </c>
      <c r="O51" s="115" t="str">
        <f t="shared" si="5"/>
        <v xml:space="preserve"> </v>
      </c>
      <c r="P51" s="116" t="str">
        <f t="shared" si="6"/>
        <v xml:space="preserve"> </v>
      </c>
      <c r="Q51" s="117" t="str">
        <f t="shared" si="7"/>
        <v xml:space="preserve"> </v>
      </c>
      <c r="R51" s="61"/>
      <c r="S51" s="61"/>
    </row>
    <row r="52" spans="1:19" x14ac:dyDescent="0.25">
      <c r="A52" s="7"/>
      <c r="B52" s="8"/>
      <c r="C52" s="35"/>
      <c r="D52" s="35"/>
      <c r="E52" s="35"/>
      <c r="F52" s="36"/>
      <c r="G52" s="109"/>
      <c r="H52" s="109"/>
      <c r="I52" s="99" t="str">
        <f>IF(ISBLANK(B52)," ",VLOOKUP(B52,Instructions!C$40:F$70,3,FALSE))</f>
        <v xml:space="preserve"> </v>
      </c>
      <c r="J52" s="100" t="str">
        <f t="shared" si="0"/>
        <v xml:space="preserve"> </v>
      </c>
      <c r="K52" s="106" t="str">
        <f t="shared" si="1"/>
        <v xml:space="preserve"> </v>
      </c>
      <c r="L52" s="107" t="str">
        <f t="shared" si="2"/>
        <v xml:space="preserve"> </v>
      </c>
      <c r="M52" s="108" t="str">
        <f t="shared" si="3"/>
        <v xml:space="preserve"> </v>
      </c>
      <c r="N52" s="114">
        <f t="shared" si="4"/>
        <v>0</v>
      </c>
      <c r="O52" s="115" t="str">
        <f t="shared" si="5"/>
        <v xml:space="preserve"> </v>
      </c>
      <c r="P52" s="116" t="str">
        <f t="shared" si="6"/>
        <v xml:space="preserve"> </v>
      </c>
      <c r="Q52" s="117" t="str">
        <f t="shared" si="7"/>
        <v xml:space="preserve"> </v>
      </c>
      <c r="R52" s="61"/>
      <c r="S52" s="61"/>
    </row>
    <row r="53" spans="1:19" x14ac:dyDescent="0.25">
      <c r="A53" s="7"/>
      <c r="B53" s="8"/>
      <c r="C53" s="35"/>
      <c r="D53" s="35"/>
      <c r="E53" s="35"/>
      <c r="F53" s="36"/>
      <c r="G53" s="109"/>
      <c r="H53" s="109"/>
      <c r="I53" s="99" t="str">
        <f>IF(ISBLANK(B53)," ",VLOOKUP(B53,Instructions!C$40:F$70,3,FALSE))</f>
        <v xml:space="preserve"> </v>
      </c>
      <c r="J53" s="100" t="str">
        <f t="shared" si="0"/>
        <v xml:space="preserve"> </v>
      </c>
      <c r="K53" s="106" t="str">
        <f t="shared" si="1"/>
        <v xml:space="preserve"> </v>
      </c>
      <c r="L53" s="107" t="str">
        <f t="shared" si="2"/>
        <v xml:space="preserve"> </v>
      </c>
      <c r="M53" s="108" t="str">
        <f t="shared" si="3"/>
        <v xml:space="preserve"> </v>
      </c>
      <c r="N53" s="114">
        <f t="shared" si="4"/>
        <v>0</v>
      </c>
      <c r="O53" s="115" t="str">
        <f t="shared" si="5"/>
        <v xml:space="preserve"> </v>
      </c>
      <c r="P53" s="116" t="str">
        <f t="shared" si="6"/>
        <v xml:space="preserve"> </v>
      </c>
      <c r="Q53" s="117" t="str">
        <f t="shared" si="7"/>
        <v xml:space="preserve"> </v>
      </c>
      <c r="R53" s="61"/>
      <c r="S53" s="61"/>
    </row>
    <row r="54" spans="1:19" x14ac:dyDescent="0.25">
      <c r="A54" s="7"/>
      <c r="B54" s="8"/>
      <c r="C54" s="35"/>
      <c r="D54" s="35"/>
      <c r="E54" s="35"/>
      <c r="F54" s="36"/>
      <c r="G54" s="109"/>
      <c r="H54" s="109"/>
      <c r="I54" s="99" t="str">
        <f>IF(ISBLANK(B54)," ",VLOOKUP(B54,Instructions!C$40:F$70,3,FALSE))</f>
        <v xml:space="preserve"> </v>
      </c>
      <c r="J54" s="100" t="str">
        <f t="shared" si="0"/>
        <v xml:space="preserve"> </v>
      </c>
      <c r="K54" s="106" t="str">
        <f t="shared" si="1"/>
        <v xml:space="preserve"> </v>
      </c>
      <c r="L54" s="107" t="str">
        <f t="shared" si="2"/>
        <v xml:space="preserve"> </v>
      </c>
      <c r="M54" s="108" t="str">
        <f t="shared" si="3"/>
        <v xml:space="preserve"> </v>
      </c>
      <c r="N54" s="114">
        <f t="shared" si="4"/>
        <v>0</v>
      </c>
      <c r="O54" s="115" t="str">
        <f t="shared" si="5"/>
        <v xml:space="preserve"> </v>
      </c>
      <c r="P54" s="116" t="str">
        <f t="shared" si="6"/>
        <v xml:space="preserve"> </v>
      </c>
      <c r="Q54" s="117" t="str">
        <f t="shared" si="7"/>
        <v xml:space="preserve"> </v>
      </c>
      <c r="R54" s="61"/>
      <c r="S54" s="61"/>
    </row>
    <row r="55" spans="1:19" x14ac:dyDescent="0.25">
      <c r="A55" s="7"/>
      <c r="B55" s="8"/>
      <c r="C55" s="35"/>
      <c r="D55" s="35"/>
      <c r="E55" s="35"/>
      <c r="F55" s="36"/>
      <c r="G55" s="109"/>
      <c r="H55" s="109"/>
      <c r="I55" s="99" t="str">
        <f>IF(ISBLANK(B55)," ",VLOOKUP(B55,Instructions!C$40:F$70,3,FALSE))</f>
        <v xml:space="preserve"> </v>
      </c>
      <c r="J55" s="100" t="str">
        <f t="shared" si="0"/>
        <v xml:space="preserve"> </v>
      </c>
      <c r="K55" s="106" t="str">
        <f t="shared" si="1"/>
        <v xml:space="preserve"> </v>
      </c>
      <c r="L55" s="107" t="str">
        <f t="shared" si="2"/>
        <v xml:space="preserve"> </v>
      </c>
      <c r="M55" s="108" t="str">
        <f t="shared" si="3"/>
        <v xml:space="preserve"> </v>
      </c>
      <c r="N55" s="114">
        <f t="shared" si="4"/>
        <v>0</v>
      </c>
      <c r="O55" s="115" t="str">
        <f t="shared" si="5"/>
        <v xml:space="preserve"> </v>
      </c>
      <c r="P55" s="116" t="str">
        <f t="shared" si="6"/>
        <v xml:space="preserve"> </v>
      </c>
      <c r="Q55" s="117" t="str">
        <f t="shared" si="7"/>
        <v xml:space="preserve"> </v>
      </c>
      <c r="R55" s="61"/>
      <c r="S55" s="61"/>
    </row>
    <row r="56" spans="1:19" x14ac:dyDescent="0.25">
      <c r="A56" s="7"/>
      <c r="B56" s="8"/>
      <c r="C56" s="35"/>
      <c r="D56" s="35"/>
      <c r="E56" s="35"/>
      <c r="F56" s="36"/>
      <c r="G56" s="109"/>
      <c r="H56" s="109"/>
      <c r="I56" s="99" t="str">
        <f>IF(ISBLANK(B56)," ",VLOOKUP(B56,Instructions!C$40:F$70,3,FALSE))</f>
        <v xml:space="preserve"> </v>
      </c>
      <c r="J56" s="100" t="str">
        <f t="shared" si="0"/>
        <v xml:space="preserve"> </v>
      </c>
      <c r="K56" s="106" t="str">
        <f t="shared" si="1"/>
        <v xml:space="preserve"> </v>
      </c>
      <c r="L56" s="107" t="str">
        <f t="shared" si="2"/>
        <v xml:space="preserve"> </v>
      </c>
      <c r="M56" s="108" t="str">
        <f t="shared" si="3"/>
        <v xml:space="preserve"> </v>
      </c>
      <c r="N56" s="114">
        <f t="shared" si="4"/>
        <v>0</v>
      </c>
      <c r="O56" s="115" t="str">
        <f t="shared" si="5"/>
        <v xml:space="preserve"> </v>
      </c>
      <c r="P56" s="116" t="str">
        <f t="shared" si="6"/>
        <v xml:space="preserve"> </v>
      </c>
      <c r="Q56" s="117" t="str">
        <f t="shared" si="7"/>
        <v xml:space="preserve"> </v>
      </c>
      <c r="R56" s="61"/>
      <c r="S56" s="61"/>
    </row>
    <row r="57" spans="1:19" x14ac:dyDescent="0.25">
      <c r="A57" s="7"/>
      <c r="B57" s="8"/>
      <c r="C57" s="35"/>
      <c r="D57" s="35"/>
      <c r="E57" s="37"/>
      <c r="F57" s="36"/>
      <c r="G57" s="109"/>
      <c r="H57" s="109"/>
      <c r="I57" s="99" t="str">
        <f>IF(ISBLANK(B57)," ",VLOOKUP(B57,Instructions!C$40:F$70,3,FALSE))</f>
        <v xml:space="preserve"> </v>
      </c>
      <c r="J57" s="100" t="str">
        <f t="shared" si="0"/>
        <v xml:space="preserve"> </v>
      </c>
      <c r="K57" s="106" t="str">
        <f t="shared" si="1"/>
        <v xml:space="preserve"> </v>
      </c>
      <c r="L57" s="107" t="str">
        <f t="shared" si="2"/>
        <v xml:space="preserve"> </v>
      </c>
      <c r="M57" s="108" t="str">
        <f t="shared" si="3"/>
        <v xml:space="preserve"> </v>
      </c>
      <c r="N57" s="114">
        <f t="shared" si="4"/>
        <v>0</v>
      </c>
      <c r="O57" s="115" t="str">
        <f t="shared" si="5"/>
        <v xml:space="preserve"> </v>
      </c>
      <c r="P57" s="116" t="str">
        <f t="shared" si="6"/>
        <v xml:space="preserve"> </v>
      </c>
      <c r="Q57" s="117" t="str">
        <f t="shared" si="7"/>
        <v xml:space="preserve"> </v>
      </c>
      <c r="R57" s="61"/>
      <c r="S57" s="61"/>
    </row>
    <row r="58" spans="1:19" x14ac:dyDescent="0.25">
      <c r="A58" s="7"/>
      <c r="B58" s="8"/>
      <c r="C58" s="35"/>
      <c r="D58" s="35"/>
      <c r="E58" s="37"/>
      <c r="F58" s="36"/>
      <c r="G58" s="109"/>
      <c r="H58" s="109"/>
      <c r="I58" s="99" t="str">
        <f>IF(ISBLANK(B58)," ",VLOOKUP(B58,Instructions!C$40:F$70,3,FALSE))</f>
        <v xml:space="preserve"> </v>
      </c>
      <c r="J58" s="100" t="str">
        <f t="shared" si="0"/>
        <v xml:space="preserve"> </v>
      </c>
      <c r="K58" s="106" t="str">
        <f t="shared" si="1"/>
        <v xml:space="preserve"> </v>
      </c>
      <c r="L58" s="107" t="str">
        <f t="shared" si="2"/>
        <v xml:space="preserve"> </v>
      </c>
      <c r="M58" s="108" t="str">
        <f t="shared" si="3"/>
        <v xml:space="preserve"> </v>
      </c>
      <c r="N58" s="114">
        <f t="shared" si="4"/>
        <v>0</v>
      </c>
      <c r="O58" s="115" t="str">
        <f t="shared" si="5"/>
        <v xml:space="preserve"> </v>
      </c>
      <c r="P58" s="116" t="str">
        <f t="shared" si="6"/>
        <v xml:space="preserve"> </v>
      </c>
      <c r="Q58" s="117" t="str">
        <f t="shared" si="7"/>
        <v xml:space="preserve"> </v>
      </c>
      <c r="R58" s="61"/>
      <c r="S58" s="61"/>
    </row>
    <row r="59" spans="1:19" x14ac:dyDescent="0.25">
      <c r="A59" s="7"/>
      <c r="B59" s="8"/>
      <c r="C59" s="35"/>
      <c r="D59" s="35"/>
      <c r="E59" s="35"/>
      <c r="F59" s="36"/>
      <c r="G59" s="110"/>
      <c r="H59" s="110"/>
      <c r="I59" s="75"/>
      <c r="J59" s="36"/>
      <c r="K59" s="75"/>
      <c r="L59" s="70"/>
      <c r="M59" s="81"/>
      <c r="N59" s="86"/>
      <c r="O59" s="87"/>
      <c r="P59" s="8"/>
      <c r="Q59" s="88"/>
      <c r="R59" s="61"/>
      <c r="S59" s="61"/>
    </row>
    <row r="60" spans="1:19" x14ac:dyDescent="0.25">
      <c r="A60" s="7"/>
      <c r="B60" s="8"/>
      <c r="C60" s="35"/>
      <c r="D60" s="35"/>
      <c r="E60" s="35"/>
      <c r="F60" s="36"/>
      <c r="G60" s="110"/>
      <c r="H60" s="110"/>
      <c r="I60" s="75"/>
      <c r="J60" s="36"/>
      <c r="K60" s="75"/>
      <c r="L60" s="70"/>
      <c r="M60" s="81"/>
      <c r="N60" s="86"/>
      <c r="O60" s="87"/>
      <c r="P60" s="8"/>
      <c r="Q60" s="88"/>
      <c r="R60" s="61"/>
      <c r="S60" s="61"/>
    </row>
    <row r="61" spans="1:19" ht="15.75" thickBot="1" x14ac:dyDescent="0.3">
      <c r="A61" s="23"/>
      <c r="B61" s="12"/>
      <c r="C61" s="38"/>
      <c r="D61" s="38"/>
      <c r="E61" s="38"/>
      <c r="F61" s="39"/>
      <c r="G61" s="111"/>
      <c r="H61" s="111"/>
      <c r="I61" s="76"/>
      <c r="J61" s="77"/>
      <c r="K61" s="76"/>
      <c r="L61" s="82"/>
      <c r="M61" s="83"/>
      <c r="N61" s="89"/>
      <c r="O61" s="90"/>
      <c r="P61" s="91"/>
      <c r="Q61" s="92"/>
      <c r="R61" s="61"/>
      <c r="S61" s="61"/>
    </row>
    <row r="62" spans="1:19" ht="15.75" thickBot="1" x14ac:dyDescent="0.3">
      <c r="A62" s="184" t="s">
        <v>124</v>
      </c>
      <c r="B62" s="185"/>
      <c r="C62" s="40">
        <f t="shared" ref="C62:H62" si="8">SUM(C17:C61)</f>
        <v>0</v>
      </c>
      <c r="D62" s="40">
        <f t="shared" si="8"/>
        <v>0</v>
      </c>
      <c r="E62" s="40">
        <f t="shared" si="8"/>
        <v>0</v>
      </c>
      <c r="F62" s="41">
        <f t="shared" si="8"/>
        <v>0</v>
      </c>
      <c r="G62" s="41">
        <f t="shared" si="8"/>
        <v>0</v>
      </c>
      <c r="H62" s="41">
        <f t="shared" si="8"/>
        <v>0</v>
      </c>
      <c r="I62" s="78"/>
      <c r="J62" s="79"/>
      <c r="K62" s="78"/>
      <c r="L62" s="84"/>
      <c r="M62" s="85"/>
      <c r="N62" s="93"/>
      <c r="O62" s="94"/>
      <c r="P62" s="95"/>
      <c r="Q62" s="96"/>
    </row>
    <row r="64" spans="1:19" x14ac:dyDescent="0.25">
      <c r="A64" s="62"/>
      <c r="M64" s="62"/>
    </row>
    <row r="65" spans="1:13" x14ac:dyDescent="0.25">
      <c r="M65" s="118"/>
    </row>
    <row r="66" spans="1:13" x14ac:dyDescent="0.25">
      <c r="M66" s="118"/>
    </row>
    <row r="75" spans="1:13" x14ac:dyDescent="0.25">
      <c r="A75" s="62"/>
    </row>
    <row r="81" spans="1:4" x14ac:dyDescent="0.25">
      <c r="A81" s="62"/>
      <c r="D81" s="62"/>
    </row>
    <row r="82" spans="1:4" x14ac:dyDescent="0.25">
      <c r="A82" s="63"/>
    </row>
    <row r="85" spans="1:4" x14ac:dyDescent="0.25">
      <c r="B85" s="58"/>
    </row>
    <row r="86" spans="1:4" x14ac:dyDescent="0.25">
      <c r="B86" s="58"/>
    </row>
    <row r="87" spans="1:4" x14ac:dyDescent="0.25">
      <c r="B87" s="60"/>
    </row>
    <row r="88" spans="1:4" x14ac:dyDescent="0.25">
      <c r="B88" s="61"/>
    </row>
    <row r="89" spans="1:4" x14ac:dyDescent="0.25">
      <c r="B89" s="60"/>
    </row>
    <row r="90" spans="1:4" x14ac:dyDescent="0.25">
      <c r="B90" s="52"/>
    </row>
    <row r="91" spans="1:4" x14ac:dyDescent="0.25">
      <c r="B91" s="61"/>
    </row>
    <row r="94" spans="1:4" x14ac:dyDescent="0.25">
      <c r="A94" s="63"/>
    </row>
    <row r="96" spans="1:4" x14ac:dyDescent="0.25">
      <c r="A96" s="62"/>
    </row>
    <row r="97" spans="1:13" x14ac:dyDescent="0.25">
      <c r="A97" s="62"/>
      <c r="K97" s="62"/>
    </row>
    <row r="99" spans="1:13" x14ac:dyDescent="0.25">
      <c r="M99" s="62"/>
    </row>
    <row r="100" spans="1:13" x14ac:dyDescent="0.25">
      <c r="K100" s="62"/>
    </row>
    <row r="101" spans="1:13" x14ac:dyDescent="0.25">
      <c r="A101" s="118"/>
      <c r="B101" s="118"/>
      <c r="C101" s="118"/>
      <c r="D101" s="118"/>
      <c r="E101" s="118"/>
      <c r="F101" s="118"/>
      <c r="G101" s="118"/>
      <c r="H101" s="118"/>
    </row>
    <row r="102" spans="1:13" x14ac:dyDescent="0.25">
      <c r="A102" s="118"/>
      <c r="B102" s="118"/>
      <c r="C102" s="118"/>
      <c r="D102" s="118"/>
      <c r="E102" s="118"/>
      <c r="F102" s="118"/>
      <c r="G102" s="118"/>
      <c r="H102" s="118"/>
    </row>
    <row r="104" spans="1:13" x14ac:dyDescent="0.25">
      <c r="A104" s="62"/>
      <c r="D104" s="62"/>
    </row>
    <row r="109" spans="1:13" x14ac:dyDescent="0.25">
      <c r="A109" s="62"/>
      <c r="F109" s="62"/>
      <c r="G109" s="62"/>
      <c r="H109" s="62"/>
    </row>
    <row r="113" spans="1:11" x14ac:dyDescent="0.25">
      <c r="A113" s="62"/>
    </row>
    <row r="116" spans="1:11" x14ac:dyDescent="0.25">
      <c r="A116" s="62"/>
      <c r="F116" s="62"/>
      <c r="G116" s="62"/>
      <c r="H116" s="62"/>
    </row>
    <row r="119" spans="1:11" x14ac:dyDescent="0.25">
      <c r="A119" s="63"/>
    </row>
    <row r="121" spans="1:11" x14ac:dyDescent="0.25">
      <c r="A121" s="62"/>
    </row>
    <row r="124" spans="1:11" x14ac:dyDescent="0.25">
      <c r="A124" s="62"/>
      <c r="K124" s="62"/>
    </row>
    <row r="126" spans="1:11" x14ac:dyDescent="0.25">
      <c r="A126" s="63"/>
    </row>
    <row r="128" spans="1:11" x14ac:dyDescent="0.25">
      <c r="A128" s="118"/>
      <c r="K128" s="62"/>
    </row>
    <row r="130" spans="1:11" x14ac:dyDescent="0.25">
      <c r="A130" s="118"/>
    </row>
    <row r="131" spans="1:11" x14ac:dyDescent="0.25">
      <c r="K131" s="62"/>
    </row>
    <row r="132" spans="1:11" x14ac:dyDescent="0.25">
      <c r="K132" s="118"/>
    </row>
    <row r="133" spans="1:11" x14ac:dyDescent="0.25">
      <c r="A133" s="62"/>
    </row>
    <row r="134" spans="1:11" x14ac:dyDescent="0.25">
      <c r="K134" s="62"/>
    </row>
    <row r="135" spans="1:11" x14ac:dyDescent="0.25">
      <c r="K135" s="118"/>
    </row>
  </sheetData>
  <mergeCells count="18">
    <mergeCell ref="A3:J3"/>
    <mergeCell ref="C4:J4"/>
    <mergeCell ref="A14:Q14"/>
    <mergeCell ref="C5:J5"/>
    <mergeCell ref="C6:J6"/>
    <mergeCell ref="C7:J7"/>
    <mergeCell ref="C12:J12"/>
    <mergeCell ref="C10:J10"/>
    <mergeCell ref="C11:J11"/>
    <mergeCell ref="C9:J9"/>
    <mergeCell ref="A62:B62"/>
    <mergeCell ref="A15:F15"/>
    <mergeCell ref="O15:Q15"/>
    <mergeCell ref="I15:J15"/>
    <mergeCell ref="K15:M15"/>
    <mergeCell ref="N15:N16"/>
    <mergeCell ref="G15:G16"/>
    <mergeCell ref="H15:H16"/>
  </mergeCells>
  <conditionalFormatting sqref="N17:N58"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B402DB-4C36-487A-BC29-E5230D44A035}">
          <x14:formula1>
            <xm:f>Instructions!$C$40:$C$70</xm:f>
          </x14:formula1>
          <xm:sqref>B17:B58</xm:sqref>
        </x14:dataValidation>
        <x14:dataValidation type="list" allowBlank="1" showInputMessage="1" showErrorMessage="1" xr:uid="{902FB76B-A636-474D-B297-5E73B2224308}">
          <x14:formula1>
            <xm:f>Instructions!$B$74:$B$81</xm:f>
          </x14:formula1>
          <xm:sqref>B8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8E9F732CD2FA42946D3869F54DD7DA" ma:contentTypeVersion="9" ma:contentTypeDescription="Create a new document." ma:contentTypeScope="" ma:versionID="76c0de4807de1a7bc2ad2953713b5288">
  <xsd:schema xmlns:xsd="http://www.w3.org/2001/XMLSchema" xmlns:xs="http://www.w3.org/2001/XMLSchema" xmlns:p="http://schemas.microsoft.com/office/2006/metadata/properties" xmlns:ns2="a6fb9e71-77f2-4332-901c-e256238c3c74" xmlns:ns3="81c1aed3-6aed-4bf4-aaf0-f8be98ed1340" targetNamespace="http://schemas.microsoft.com/office/2006/metadata/properties" ma:root="true" ma:fieldsID="15f42093aabf9f14224764cd125e3f85" ns2:_="" ns3:_="">
    <xsd:import namespace="a6fb9e71-77f2-4332-901c-e256238c3c74"/>
    <xsd:import namespace="81c1aed3-6aed-4bf4-aaf0-f8be98ed1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b9e71-77f2-4332-901c-e256238c3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1aed3-6aed-4bf4-aaf0-f8be98ed13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311B5-6437-4695-9C98-4BF8240BF8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242C23-8E63-4557-8BAB-76A052A46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D49C9-4053-43F5-832A-D93665DA3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b9e71-77f2-4332-901c-e256238c3c74"/>
    <ds:schemaRef ds:uri="81c1aed3-6aed-4bf4-aaf0-f8be98ed1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Instructions</vt:lpstr>
      <vt:lpstr>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barry.abramson</dc:creator>
  <cp:keywords/>
  <dc:description/>
  <cp:lastModifiedBy>Walker,Matt</cp:lastModifiedBy>
  <cp:revision/>
  <dcterms:created xsi:type="dcterms:W3CDTF">2023-06-14T20:12:41Z</dcterms:created>
  <dcterms:modified xsi:type="dcterms:W3CDTF">2024-02-21T21:02:37Z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0x010100428E9F732CD2FA42946D3869F54DD7DA</vt:lpwstr>
  </property>
</Properties>
</file>