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20952" windowHeight="9972" tabRatio="876"/>
  </bookViews>
  <sheets>
    <sheet name="KADJ CALCULATION - IP" sheetId="1" r:id="rId1"/>
    <sheet name="KADJ CALCULATION - SI" sheetId="3" r:id="rId2"/>
    <sheet name="2010 " sheetId="2" r:id="rId3"/>
    <sheet name="2013 Before 1-2015" sheetId="4" r:id="rId4"/>
    <sheet name="2013 After 1-2015" sheetId="5" r:id="rId5"/>
    <sheet name="Sheet1" sheetId="6" r:id="rId6"/>
  </sheets>
  <calcPr calcId="125725"/>
</workbook>
</file>

<file path=xl/calcChain.xml><?xml version="1.0" encoding="utf-8"?>
<calcChain xmlns="http://schemas.openxmlformats.org/spreadsheetml/2006/main">
  <c r="B8" i="1"/>
  <c r="B16" i="3"/>
  <c r="B9"/>
  <c r="B8"/>
  <c r="B12" i="1"/>
  <c r="B13" s="1"/>
  <c r="B12" i="3"/>
  <c r="B13" s="1"/>
  <c r="B7"/>
  <c r="B16" i="1"/>
  <c r="B7"/>
  <c r="B9" s="1"/>
  <c r="B15" i="3" l="1"/>
  <c r="B17" s="1"/>
  <c r="B18" s="1"/>
  <c r="B15" i="1"/>
  <c r="B17" s="1"/>
  <c r="B18" s="1"/>
  <c r="B14" i="3"/>
  <c r="B14" i="1"/>
  <c r="B19" i="3" l="1"/>
  <c r="B19" i="1"/>
</calcChain>
</file>

<file path=xl/sharedStrings.xml><?xml version="1.0" encoding="utf-8"?>
<sst xmlns="http://schemas.openxmlformats.org/spreadsheetml/2006/main" count="204" uniqueCount="70">
  <si>
    <t>Full Load Capacity</t>
  </si>
  <si>
    <t>Tons</t>
  </si>
  <si>
    <t>Kadj</t>
  </si>
  <si>
    <t>Item</t>
  </si>
  <si>
    <t>Value</t>
  </si>
  <si>
    <t>Units</t>
  </si>
  <si>
    <t>Full Load Efficiency</t>
  </si>
  <si>
    <t>Compliance Path</t>
  </si>
  <si>
    <t>A</t>
  </si>
  <si>
    <t>B</t>
  </si>
  <si>
    <t>A or B</t>
  </si>
  <si>
    <t>Full</t>
  </si>
  <si>
    <t>Part</t>
  </si>
  <si>
    <t>Comment</t>
  </si>
  <si>
    <t>Rating full load capacity</t>
  </si>
  <si>
    <t>Selected compliance path</t>
  </si>
  <si>
    <t>CEWT-CLWT</t>
  </si>
  <si>
    <t>Path</t>
  </si>
  <si>
    <t>Capacity</t>
  </si>
  <si>
    <t>Adjusted Full Load Efficiency</t>
  </si>
  <si>
    <t>Adjusted Part Load Efficiency</t>
  </si>
  <si>
    <t>&lt;Tons</t>
  </si>
  <si>
    <t>ASHRAE 2010 Standard Kadj Calculations</t>
  </si>
  <si>
    <t>IP Units</t>
  </si>
  <si>
    <t>Input Items</t>
  </si>
  <si>
    <t>Calculation Outputs</t>
  </si>
  <si>
    <t xml:space="preserve">LIFT  </t>
  </si>
  <si>
    <t>LIFT Check</t>
  </si>
  <si>
    <t>Insure that input values do not result in an Lift &gt;=20 or &lt;=80</t>
  </si>
  <si>
    <t>A=0.00000014592*(LIFT)^4-0.0000346496*(LIFT)^3+0.00314196*(LIFT)^2-0.147199*(LIFT)+3.9302</t>
  </si>
  <si>
    <t>LvgEvap</t>
  </si>
  <si>
    <t>Cooler Leaving Water Temperature (Minimum of 36 F)</t>
  </si>
  <si>
    <t>Condenser Leaving Water Temperature (Maximum of 115 F)</t>
  </si>
  <si>
    <t>Off design condition adjustment for full load efficiency and IPLV</t>
  </si>
  <si>
    <t>LvgCond</t>
  </si>
  <si>
    <t xml:space="preserve">kW  </t>
  </si>
  <si>
    <t>Table 6.8.1c 2010 Centrifugal Minimum Efficiencies IP</t>
  </si>
  <si>
    <t>COP</t>
  </si>
  <si>
    <t>Part Load Efficiency (IPLV)</t>
  </si>
  <si>
    <t>Cooler Leaving Water Temperature (Minimum of 2.2 C)</t>
  </si>
  <si>
    <t>Condenser Leaving Water Temperature (Maximum of 46.1 C)</t>
  </si>
  <si>
    <t>full load efficiency * Kadj</t>
  </si>
  <si>
    <t>part load efficiency * Kadj</t>
  </si>
  <si>
    <t>SI Units</t>
  </si>
  <si>
    <t>Table 6.8.1c 2010 Centrifugal Minimum Efficiencies SI</t>
  </si>
  <si>
    <t>kW</t>
  </si>
  <si>
    <t>kW/ton</t>
  </si>
  <si>
    <t>ASHRAE 90.1 Standard</t>
  </si>
  <si>
    <t>Select from the 2010 or 2013 ASHRAE 90.1 Standard</t>
  </si>
  <si>
    <t>From table 6.8.1c for ASHRAE 2010, and from table 6.8.1-3 for ASHRAE 2013 at standard fouling</t>
  </si>
  <si>
    <t>Standard Full Load Efficiency</t>
  </si>
  <si>
    <t>Standard Part Load Efficiency IPLV)</t>
  </si>
  <si>
    <t>2010 or 2013</t>
  </si>
  <si>
    <t>ASHRAE 2010 and 2013 Standard Kadj Calculations</t>
  </si>
  <si>
    <t>2010</t>
  </si>
  <si>
    <t>2013 Before 1/2015</t>
  </si>
  <si>
    <t>2013 After 1/2015</t>
  </si>
  <si>
    <t>full load efficiency / Kadj</t>
  </si>
  <si>
    <t>part load efficiency / Kadj</t>
  </si>
  <si>
    <t>Table 6.8.1-3 2013 ASHRAE 90.1 Efficiency Requirements after 1/1/2015 IP</t>
  </si>
  <si>
    <t>Table 6.8.1-3 2013 ASHRAE 90.1 Efficiency Requirements after 1/1/2015 SI</t>
  </si>
  <si>
    <t>Reference cell</t>
  </si>
  <si>
    <t>do not change</t>
  </si>
  <si>
    <t>─</t>
  </si>
  <si>
    <t>ºF</t>
  </si>
  <si>
    <t>ºC</t>
  </si>
  <si>
    <t>ºK</t>
  </si>
  <si>
    <t>0.0000015318*LIFT^4-0.000202076*LIFT^3+0.0101800*LIFT^2-0.264958*LIFT+3.930196</t>
  </si>
  <si>
    <t>B=0.0015*LvgEvap+0.934</t>
  </si>
  <si>
    <t>B=0.0027*LvgEvap+0.982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</si>
</sst>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0"/>
    <numFmt numFmtId="166" formatCode="0.000000000"/>
    <numFmt numFmtId="167" formatCode="0.0000000000"/>
    <numFmt numFmtId="168" formatCode="0.000000000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5" borderId="2" applyNumberFormat="0" applyAlignment="0" applyProtection="0"/>
    <xf numFmtId="0" fontId="5" fillId="6" borderId="2" applyNumberFormat="0" applyAlignment="0" applyProtection="0"/>
  </cellStyleXfs>
  <cellXfs count="67">
    <xf numFmtId="0" fontId="0" fillId="0" borderId="0" xfId="0"/>
    <xf numFmtId="0" fontId="2" fillId="0" borderId="0" xfId="0" applyFont="1"/>
    <xf numFmtId="0" fontId="0" fillId="0" borderId="0" xfId="0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3" borderId="1" xfId="0" applyFill="1" applyBorder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0" fillId="4" borderId="1" xfId="0" applyFill="1" applyBorder="1" applyAlignment="1" applyProtection="1">
      <alignment horizontal="center"/>
    </xf>
    <xf numFmtId="164" fontId="0" fillId="4" borderId="1" xfId="0" applyNumberForma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1" fontId="0" fillId="4" borderId="1" xfId="0" applyNumberForma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/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0" fillId="0" borderId="1" xfId="0" quotePrefix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" borderId="1" xfId="0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 applyProtection="1">
      <alignment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vertical="center"/>
      <protection locked="0"/>
    </xf>
    <xf numFmtId="0" fontId="0" fillId="7" borderId="0" xfId="0" applyFill="1" applyAlignment="1">
      <alignment horizontal="center" vertical="center"/>
    </xf>
    <xf numFmtId="0" fontId="0" fillId="7" borderId="0" xfId="0" quotePrefix="1" applyFill="1" applyAlignment="1">
      <alignment horizontal="left" vertical="center"/>
    </xf>
    <xf numFmtId="0" fontId="6" fillId="0" borderId="0" xfId="0" applyFont="1"/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6" fillId="0" borderId="0" xfId="0" applyFont="1" applyAlignment="1"/>
    <xf numFmtId="164" fontId="3" fillId="7" borderId="1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0" fillId="0" borderId="0" xfId="0" applyProtection="1"/>
    <xf numFmtId="0" fontId="0" fillId="4" borderId="1" xfId="0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64" fontId="3" fillId="4" borderId="1" xfId="1" applyNumberFormat="1" applyFont="1" applyFill="1" applyBorder="1" applyAlignment="1" applyProtection="1">
      <alignment horizontal="center" vertical="center"/>
    </xf>
    <xf numFmtId="2" fontId="3" fillId="4" borderId="1" xfId="1" applyNumberFormat="1" applyFont="1" applyFill="1" applyBorder="1" applyAlignment="1" applyProtection="1">
      <alignment horizontal="center" vertical="center"/>
    </xf>
    <xf numFmtId="164" fontId="3" fillId="7" borderId="1" xfId="1" applyNumberFormat="1" applyFont="1" applyFill="1" applyBorder="1" applyAlignment="1" applyProtection="1">
      <alignment horizontal="center" vertical="center"/>
    </xf>
    <xf numFmtId="165" fontId="3" fillId="4" borderId="1" xfId="1" applyNumberFormat="1" applyFont="1" applyFill="1" applyBorder="1" applyAlignment="1" applyProtection="1">
      <alignment horizontal="center" vertical="center"/>
    </xf>
    <xf numFmtId="165" fontId="3" fillId="4" borderId="6" xfId="1" applyNumberFormat="1" applyFont="1" applyFill="1" applyBorder="1" applyAlignment="1" applyProtection="1">
      <alignment horizontal="center" vertical="center"/>
    </xf>
    <xf numFmtId="164" fontId="3" fillId="4" borderId="3" xfId="1" applyNumberFormat="1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</cellXfs>
  <cellStyles count="3">
    <cellStyle name="Calculation" xfId="1" builtinId="22"/>
    <cellStyle name="Input" xfId="2" builtinId="2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N25"/>
  <sheetViews>
    <sheetView tabSelected="1" zoomScale="90" zoomScaleNormal="90" workbookViewId="0">
      <selection activeCell="C22" sqref="C22"/>
    </sheetView>
  </sheetViews>
  <sheetFormatPr defaultRowHeight="13.2"/>
  <cols>
    <col min="1" max="1" width="31.44140625" customWidth="1"/>
    <col min="2" max="2" width="17.109375" customWidth="1"/>
    <col min="3" max="3" width="12.33203125" style="15" customWidth="1"/>
    <col min="4" max="4" width="79.5546875" customWidth="1"/>
    <col min="14" max="14" width="17.109375" hidden="1" customWidth="1"/>
  </cols>
  <sheetData>
    <row r="1" spans="1:14" ht="22.8">
      <c r="A1" s="51" t="s">
        <v>53</v>
      </c>
      <c r="B1" s="17"/>
      <c r="C1" s="17"/>
      <c r="D1" s="17"/>
    </row>
    <row r="2" spans="1:14" ht="22.8">
      <c r="A2" s="43" t="s">
        <v>23</v>
      </c>
    </row>
    <row r="3" spans="1:14" s="22" customFormat="1" ht="19.95" customHeight="1">
      <c r="A3" s="18" t="s">
        <v>3</v>
      </c>
      <c r="B3" s="19" t="s">
        <v>4</v>
      </c>
      <c r="C3" s="20" t="s">
        <v>5</v>
      </c>
      <c r="D3" s="21" t="s">
        <v>13</v>
      </c>
      <c r="N3" s="41" t="s">
        <v>8</v>
      </c>
    </row>
    <row r="4" spans="1:14" s="22" customFormat="1" ht="19.95" customHeight="1">
      <c r="A4" s="24" t="s">
        <v>47</v>
      </c>
      <c r="B4" s="36" t="s">
        <v>56</v>
      </c>
      <c r="C4" s="25" t="s">
        <v>52</v>
      </c>
      <c r="D4" s="26" t="s">
        <v>48</v>
      </c>
      <c r="N4" s="41" t="s">
        <v>9</v>
      </c>
    </row>
    <row r="5" spans="1:14" s="22" customFormat="1" ht="19.95" customHeight="1">
      <c r="A5" s="27" t="s">
        <v>0</v>
      </c>
      <c r="B5" s="28">
        <v>600</v>
      </c>
      <c r="C5" s="29" t="s">
        <v>1</v>
      </c>
      <c r="D5" s="27" t="s">
        <v>14</v>
      </c>
      <c r="N5" s="23"/>
    </row>
    <row r="6" spans="1:14" s="22" customFormat="1" ht="19.95" customHeight="1">
      <c r="A6" s="27" t="s">
        <v>7</v>
      </c>
      <c r="B6" s="28" t="s">
        <v>8</v>
      </c>
      <c r="C6" s="29" t="s">
        <v>10</v>
      </c>
      <c r="D6" s="27" t="s">
        <v>15</v>
      </c>
      <c r="N6" s="23"/>
    </row>
    <row r="7" spans="1:14" s="22" customFormat="1" ht="19.95" hidden="1" customHeight="1">
      <c r="A7" s="37" t="s">
        <v>61</v>
      </c>
      <c r="B7" s="38">
        <f>IF(B6="A",0,2)</f>
        <v>0</v>
      </c>
      <c r="C7" s="39"/>
      <c r="D7" s="40"/>
      <c r="N7" s="23"/>
    </row>
    <row r="8" spans="1:14" s="22" customFormat="1" ht="19.95" customHeight="1">
      <c r="A8" s="30" t="s">
        <v>50</v>
      </c>
      <c r="B8" s="58">
        <f>VLOOKUP(B$5,IF(B4="2010",'2010 '!$A$6:$E$9,IF(B4="2013 Before 1/2015",'2013 Before 1-2015'!$A$6:$E$10,'2013 After 1-2015'!$A$6:$E$10)),($B$7+2))</f>
        <v>0.56000000000000005</v>
      </c>
      <c r="C8" s="29" t="s">
        <v>46</v>
      </c>
      <c r="D8" s="30" t="s">
        <v>49</v>
      </c>
      <c r="N8" s="42" t="s">
        <v>54</v>
      </c>
    </row>
    <row r="9" spans="1:14" s="22" customFormat="1" ht="19.95" customHeight="1">
      <c r="A9" s="30" t="s">
        <v>51</v>
      </c>
      <c r="B9" s="58">
        <f>VLOOKUP(B$5,IF(B4="2010",'2010 '!$A$6:$E$9,IF(B4="2013 Before 1/2015",'2013 Before 1-2015'!$A$6:$E$10,'2013 After 1-2015'!$A$6:$E$10)),($B$7+3))</f>
        <v>0.5</v>
      </c>
      <c r="C9" s="29" t="s">
        <v>46</v>
      </c>
      <c r="D9" s="30" t="s">
        <v>49</v>
      </c>
      <c r="N9" s="42" t="s">
        <v>55</v>
      </c>
    </row>
    <row r="10" spans="1:14" s="22" customFormat="1" ht="19.95" customHeight="1">
      <c r="A10" s="27" t="s">
        <v>30</v>
      </c>
      <c r="B10" s="31">
        <v>42</v>
      </c>
      <c r="C10" s="45" t="s">
        <v>64</v>
      </c>
      <c r="D10" s="27" t="s">
        <v>31</v>
      </c>
      <c r="N10" s="42" t="s">
        <v>56</v>
      </c>
    </row>
    <row r="11" spans="1:14" s="22" customFormat="1" ht="19.95" customHeight="1">
      <c r="A11" s="27" t="s">
        <v>34</v>
      </c>
      <c r="B11" s="31">
        <v>91.16</v>
      </c>
      <c r="C11" s="45" t="s">
        <v>64</v>
      </c>
      <c r="D11" s="27" t="s">
        <v>32</v>
      </c>
    </row>
    <row r="12" spans="1:14" s="22" customFormat="1" ht="19.95" customHeight="1">
      <c r="A12" s="30" t="s">
        <v>26</v>
      </c>
      <c r="B12" s="59">
        <f>B11-B10</f>
        <v>49.16</v>
      </c>
      <c r="C12" s="45" t="s">
        <v>64</v>
      </c>
      <c r="D12" s="27" t="s">
        <v>16</v>
      </c>
    </row>
    <row r="13" spans="1:14" s="22" customFormat="1" ht="19.95" hidden="1" customHeight="1">
      <c r="A13" s="37" t="s">
        <v>27</v>
      </c>
      <c r="B13" s="60" t="b">
        <f>AND(B12&gt;=20,B12&lt;=80)</f>
        <v>1</v>
      </c>
      <c r="C13" s="39"/>
      <c r="D13" s="40"/>
    </row>
    <row r="14" spans="1:14" s="22" customFormat="1" ht="19.95" customHeight="1">
      <c r="A14" s="30" t="s">
        <v>27</v>
      </c>
      <c r="B14" s="58" t="str">
        <f>IF(B13=TRUE,"OK","NOT OK")</f>
        <v>OK</v>
      </c>
      <c r="C14" s="44" t="s">
        <v>63</v>
      </c>
      <c r="D14" s="30" t="s">
        <v>28</v>
      </c>
    </row>
    <row r="15" spans="1:14" s="22" customFormat="1" ht="19.95" customHeight="1">
      <c r="A15" s="27" t="s">
        <v>8</v>
      </c>
      <c r="B15" s="61">
        <f>0.00000014592*B12^4-0.0000346496*B12^3+0.00314196*B12^2-0.147199*B12+3.9302</f>
        <v>1.0227759827243705</v>
      </c>
      <c r="C15" s="44" t="s">
        <v>63</v>
      </c>
      <c r="D15" s="30" t="s">
        <v>29</v>
      </c>
    </row>
    <row r="16" spans="1:14" s="22" customFormat="1" ht="19.95" customHeight="1">
      <c r="A16" s="27" t="s">
        <v>9</v>
      </c>
      <c r="B16" s="61">
        <f>0.0015*B10+0.934</f>
        <v>0.99700000000000011</v>
      </c>
      <c r="C16" s="44" t="s">
        <v>63</v>
      </c>
      <c r="D16" s="30" t="s">
        <v>68</v>
      </c>
    </row>
    <row r="17" spans="1:4" s="22" customFormat="1" ht="19.95" customHeight="1" thickBot="1">
      <c r="A17" s="27" t="s">
        <v>2</v>
      </c>
      <c r="B17" s="62">
        <f>IF(B13=TRUE,(B15*B16),"Error check lift")</f>
        <v>1.0197076547761976</v>
      </c>
      <c r="C17" s="44" t="s">
        <v>63</v>
      </c>
      <c r="D17" s="30" t="s">
        <v>33</v>
      </c>
    </row>
    <row r="18" spans="1:4" s="22" customFormat="1" ht="19.95" customHeight="1" thickBot="1">
      <c r="A18" s="48" t="s">
        <v>19</v>
      </c>
      <c r="B18" s="63">
        <f>B8/B17</f>
        <v>0.54917700909375555</v>
      </c>
      <c r="C18" s="49" t="s">
        <v>46</v>
      </c>
      <c r="D18" s="32" t="s">
        <v>57</v>
      </c>
    </row>
    <row r="19" spans="1:4" s="22" customFormat="1" ht="19.95" customHeight="1" thickBot="1">
      <c r="A19" s="50" t="s">
        <v>20</v>
      </c>
      <c r="B19" s="63">
        <f>B9/B17</f>
        <v>0.49033661526228173</v>
      </c>
      <c r="C19" s="49" t="s">
        <v>46</v>
      </c>
      <c r="D19" s="27" t="s">
        <v>58</v>
      </c>
    </row>
    <row r="20" spans="1:4" s="22" customFormat="1" ht="19.95" customHeight="1">
      <c r="A20" s="33"/>
      <c r="C20" s="34"/>
      <c r="D20" s="33"/>
    </row>
    <row r="21" spans="1:4" s="22" customFormat="1" ht="19.95" customHeight="1">
      <c r="A21" s="33" t="s">
        <v>24</v>
      </c>
      <c r="B21" s="35"/>
      <c r="C21" s="34"/>
      <c r="D21" s="33"/>
    </row>
    <row r="22" spans="1:4" s="22" customFormat="1" ht="19.95" customHeight="1">
      <c r="A22" s="33" t="s">
        <v>25</v>
      </c>
      <c r="B22" s="64" t="s">
        <v>62</v>
      </c>
      <c r="C22" s="34"/>
      <c r="D22" s="33"/>
    </row>
    <row r="23" spans="1:4">
      <c r="C23" s="16"/>
      <c r="D23" s="2"/>
    </row>
    <row r="25" spans="1:4">
      <c r="B25" s="1"/>
    </row>
  </sheetData>
  <sheetProtection sheet="1" objects="1" scenarios="1" selectLockedCells="1"/>
  <phoneticPr fontId="0" type="noConversion"/>
  <dataValidations count="4">
    <dataValidation type="list" allowBlank="1" showInputMessage="1" showErrorMessage="1" promptTitle="Efficiency Path" prompt="Select either path A or Path B" sqref="B6">
      <formula1>$N$3:$N$4</formula1>
    </dataValidation>
    <dataValidation type="decimal" operator="greaterThanOrEqual" allowBlank="1" showInputMessage="1" showErrorMessage="1" error="Below the lower limit" sqref="B10">
      <formula1>36</formula1>
    </dataValidation>
    <dataValidation type="decimal" operator="lessThanOrEqual" allowBlank="1" showInputMessage="1" showErrorMessage="1" error="Above the upper limit" sqref="B11">
      <formula1>115</formula1>
    </dataValidation>
    <dataValidation type="list" allowBlank="1" showInputMessage="1" showErrorMessage="1" promptTitle="ASHRAE 90.1 Revision year" prompt="Select either 2010 or 2013" sqref="B4">
      <formula1>$N$8:$N$10</formula1>
    </dataValidation>
  </dataValidations>
  <pageMargins left="0.75" right="0.75" top="1" bottom="1" header="0.5" footer="0.5"/>
  <pageSetup orientation="portrait" r:id="rId1"/>
  <headerFooter alignWithMargins="0"/>
  <cellWatches>
    <cellWatch r="B11"/>
  </cellWatche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N31"/>
  <sheetViews>
    <sheetView zoomScale="90" zoomScaleNormal="90" workbookViewId="0">
      <selection activeCell="B6" sqref="B6"/>
    </sheetView>
  </sheetViews>
  <sheetFormatPr defaultRowHeight="13.2"/>
  <cols>
    <col min="1" max="1" width="26.109375" customWidth="1"/>
    <col min="2" max="2" width="17.33203125" customWidth="1"/>
    <col min="3" max="3" width="12.88671875" customWidth="1"/>
    <col min="4" max="4" width="80.33203125" customWidth="1"/>
    <col min="5" max="5" width="12.33203125" customWidth="1"/>
    <col min="14" max="14" width="17.33203125" hidden="1" customWidth="1"/>
  </cols>
  <sheetData>
    <row r="1" spans="1:14" ht="22.8">
      <c r="A1" s="51" t="s">
        <v>22</v>
      </c>
    </row>
    <row r="2" spans="1:14" ht="22.8">
      <c r="A2" s="43" t="s">
        <v>43</v>
      </c>
    </row>
    <row r="3" spans="1:14">
      <c r="A3" s="3" t="s">
        <v>3</v>
      </c>
      <c r="B3" s="4" t="s">
        <v>4</v>
      </c>
      <c r="C3" s="13" t="s">
        <v>5</v>
      </c>
      <c r="D3" s="13" t="s">
        <v>13</v>
      </c>
      <c r="N3" s="46" t="s">
        <v>8</v>
      </c>
    </row>
    <row r="4" spans="1:14" s="22" customFormat="1" ht="19.95" customHeight="1">
      <c r="A4" s="24" t="s">
        <v>47</v>
      </c>
      <c r="B4" s="28" t="s">
        <v>56</v>
      </c>
      <c r="C4" s="25" t="s">
        <v>52</v>
      </c>
      <c r="D4" s="26" t="s">
        <v>48</v>
      </c>
      <c r="N4" s="47" t="s">
        <v>9</v>
      </c>
    </row>
    <row r="5" spans="1:14" s="22" customFormat="1" ht="19.95" customHeight="1">
      <c r="A5" s="27" t="s">
        <v>0</v>
      </c>
      <c r="B5" s="28">
        <v>2110</v>
      </c>
      <c r="C5" s="29" t="s">
        <v>35</v>
      </c>
      <c r="D5" s="27" t="s">
        <v>14</v>
      </c>
    </row>
    <row r="6" spans="1:14" s="22" customFormat="1" ht="19.95" customHeight="1">
      <c r="A6" s="27" t="s">
        <v>7</v>
      </c>
      <c r="B6" s="28" t="s">
        <v>8</v>
      </c>
      <c r="C6" s="29" t="s">
        <v>10</v>
      </c>
      <c r="D6" s="27" t="s">
        <v>15</v>
      </c>
    </row>
    <row r="7" spans="1:14" s="22" customFormat="1" ht="19.95" hidden="1" customHeight="1">
      <c r="A7" s="37" t="s">
        <v>61</v>
      </c>
      <c r="B7" s="38">
        <f>IF(B6="A",0,2)</f>
        <v>0</v>
      </c>
      <c r="C7" s="39"/>
      <c r="D7" s="40"/>
    </row>
    <row r="8" spans="1:14" s="22" customFormat="1" ht="19.95" customHeight="1">
      <c r="A8" s="27" t="s">
        <v>6</v>
      </c>
      <c r="B8" s="58">
        <f>VLOOKUP(B$5,IF(B4="2010",'2010 '!$A$16:$E$19,IF(B4="2013 Before 1/2015",'2013 Before 1-2015'!$A$16:$E$21,'2013 After 1-2015'!$A$16:$E$21)),($B$7+2))</f>
        <v>6.2859999999999996</v>
      </c>
      <c r="C8" s="29" t="s">
        <v>37</v>
      </c>
      <c r="D8" s="30" t="s">
        <v>49</v>
      </c>
    </row>
    <row r="9" spans="1:14" s="22" customFormat="1" ht="19.95" customHeight="1">
      <c r="A9" s="27" t="s">
        <v>38</v>
      </c>
      <c r="B9" s="58">
        <f>VLOOKUP(B$5,IF(B4="2010",'2010 '!$A$16:$E$19,IF(B4="2013 Before 1/2015",'2013 Before 1-2015'!$A$16:$E$21,'2013 After 1-2015'!$A$16:$E$21)),($B$7+3))</f>
        <v>7.0410000000000004</v>
      </c>
      <c r="C9" s="29" t="s">
        <v>37</v>
      </c>
      <c r="D9" s="30" t="s">
        <v>49</v>
      </c>
      <c r="N9" s="42" t="s">
        <v>54</v>
      </c>
    </row>
    <row r="10" spans="1:14" s="22" customFormat="1" ht="19.95" customHeight="1">
      <c r="A10" s="27" t="s">
        <v>30</v>
      </c>
      <c r="B10" s="31">
        <v>6</v>
      </c>
      <c r="C10" s="45" t="s">
        <v>65</v>
      </c>
      <c r="D10" s="27" t="s">
        <v>39</v>
      </c>
      <c r="N10" s="42" t="s">
        <v>55</v>
      </c>
    </row>
    <row r="11" spans="1:14" s="22" customFormat="1" ht="19.95" customHeight="1">
      <c r="A11" s="27" t="s">
        <v>34</v>
      </c>
      <c r="B11" s="31">
        <v>37</v>
      </c>
      <c r="C11" s="45" t="s">
        <v>65</v>
      </c>
      <c r="D11" s="27" t="s">
        <v>40</v>
      </c>
      <c r="N11" s="42" t="s">
        <v>56</v>
      </c>
    </row>
    <row r="12" spans="1:14" s="22" customFormat="1" ht="19.95" customHeight="1">
      <c r="A12" s="30" t="s">
        <v>26</v>
      </c>
      <c r="B12" s="59">
        <f>B11-B10</f>
        <v>31</v>
      </c>
      <c r="C12" s="45" t="s">
        <v>66</v>
      </c>
      <c r="D12" s="27" t="s">
        <v>16</v>
      </c>
    </row>
    <row r="13" spans="1:14" s="22" customFormat="1" ht="19.95" hidden="1" customHeight="1">
      <c r="A13" s="37" t="s">
        <v>27</v>
      </c>
      <c r="B13" s="52" t="b">
        <f>AND(B12&gt;=20,B12&lt;=80)</f>
        <v>1</v>
      </c>
      <c r="C13" s="39"/>
      <c r="D13" s="40"/>
    </row>
    <row r="14" spans="1:14" s="22" customFormat="1" ht="19.95" customHeight="1">
      <c r="A14" s="30" t="s">
        <v>27</v>
      </c>
      <c r="B14" s="58" t="str">
        <f>IF(B13=TRUE,"OK","NOT OK")</f>
        <v>OK</v>
      </c>
      <c r="C14" s="44" t="s">
        <v>63</v>
      </c>
      <c r="D14" s="30" t="s">
        <v>28</v>
      </c>
    </row>
    <row r="15" spans="1:14" s="22" customFormat="1" ht="19.95" customHeight="1">
      <c r="A15" s="27" t="s">
        <v>8</v>
      </c>
      <c r="B15" s="61">
        <f>0.0000015318*B12^4-0.000202076*B12^3+0.01018*B12^2-0.264958*B12+3.930196</f>
        <v>0.89408135179999926</v>
      </c>
      <c r="C15" s="44" t="s">
        <v>63</v>
      </c>
      <c r="D15" s="30" t="s">
        <v>67</v>
      </c>
    </row>
    <row r="16" spans="1:14" s="22" customFormat="1" ht="19.95" customHeight="1">
      <c r="A16" s="27" t="s">
        <v>9</v>
      </c>
      <c r="B16" s="61">
        <f>0.0027*B10+0.982</f>
        <v>0.99819999999999998</v>
      </c>
      <c r="C16" s="44" t="s">
        <v>63</v>
      </c>
      <c r="D16" s="30" t="s">
        <v>69</v>
      </c>
    </row>
    <row r="17" spans="1:5" s="22" customFormat="1" ht="19.95" customHeight="1" thickBot="1">
      <c r="A17" s="27" t="s">
        <v>2</v>
      </c>
      <c r="B17" s="62">
        <f>IF(B13=TRUE,(B15*B16),"Error check lift")</f>
        <v>0.89247200536675919</v>
      </c>
      <c r="C17" s="44" t="s">
        <v>63</v>
      </c>
      <c r="D17" s="30" t="s">
        <v>33</v>
      </c>
    </row>
    <row r="18" spans="1:5" s="22" customFormat="1" ht="19.95" customHeight="1" thickBot="1">
      <c r="A18" s="48" t="s">
        <v>19</v>
      </c>
      <c r="B18" s="63">
        <f>B8*B17</f>
        <v>5.6100790257354483</v>
      </c>
      <c r="C18" s="49" t="s">
        <v>37</v>
      </c>
      <c r="D18" s="32" t="s">
        <v>41</v>
      </c>
    </row>
    <row r="19" spans="1:5" s="22" customFormat="1" ht="19.95" customHeight="1" thickBot="1">
      <c r="A19" s="50" t="s">
        <v>20</v>
      </c>
      <c r="B19" s="63">
        <f>B9*B17</f>
        <v>6.283895389787352</v>
      </c>
      <c r="C19" s="49" t="s">
        <v>37</v>
      </c>
      <c r="D19" s="27" t="s">
        <v>42</v>
      </c>
    </row>
    <row r="20" spans="1:5">
      <c r="A20" s="2"/>
      <c r="C20" s="2"/>
      <c r="D20" s="2"/>
    </row>
    <row r="21" spans="1:5" ht="19.95" customHeight="1">
      <c r="A21" s="2" t="s">
        <v>24</v>
      </c>
      <c r="B21" s="6"/>
      <c r="C21" s="2"/>
      <c r="D21" s="2"/>
    </row>
    <row r="22" spans="1:5" ht="19.95" customHeight="1">
      <c r="A22" s="2" t="s">
        <v>25</v>
      </c>
      <c r="B22" s="64" t="s">
        <v>62</v>
      </c>
      <c r="C22" s="2"/>
      <c r="D22" s="2"/>
    </row>
    <row r="23" spans="1:5">
      <c r="C23" s="2"/>
      <c r="D23" s="2"/>
    </row>
    <row r="25" spans="1:5">
      <c r="B25" s="1"/>
    </row>
    <row r="26" spans="1:5">
      <c r="B26" s="9"/>
      <c r="C26" s="7"/>
    </row>
    <row r="27" spans="1:5">
      <c r="B27" s="8"/>
      <c r="C27" s="7"/>
    </row>
    <row r="28" spans="1:5">
      <c r="B28" s="8"/>
      <c r="C28" s="7"/>
    </row>
    <row r="29" spans="1:5">
      <c r="C29" s="7"/>
      <c r="E29" s="7"/>
    </row>
    <row r="30" spans="1:5">
      <c r="C30" s="7"/>
      <c r="D30" s="7"/>
      <c r="E30" s="7"/>
    </row>
    <row r="31" spans="1:5">
      <c r="C31" s="7"/>
    </row>
  </sheetData>
  <sheetProtection password="D183" sheet="1" objects="1" scenarios="1" selectLockedCells="1"/>
  <phoneticPr fontId="0" type="noConversion"/>
  <dataValidations count="4">
    <dataValidation type="list" allowBlank="1" showInputMessage="1" showErrorMessage="1" sqref="B6">
      <formula1>$N$3:$N$4</formula1>
    </dataValidation>
    <dataValidation type="decimal" operator="greaterThanOrEqual" allowBlank="1" showInputMessage="1" showErrorMessage="1" error="Below the lower limit" sqref="B10">
      <formula1>2.2</formula1>
    </dataValidation>
    <dataValidation type="decimal" operator="lessThanOrEqual" allowBlank="1" showInputMessage="1" showErrorMessage="1" error="Above the upper limit" sqref="B11">
      <formula1>46.1</formula1>
    </dataValidation>
    <dataValidation type="list" allowBlank="1" showInputMessage="1" showErrorMessage="1" promptTitle="ASHRAE 90.1 Revision year" prompt="Select either 2010 or 2013" sqref="B4">
      <formula1>$N$8:$N$11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</sheetPr>
  <dimension ref="A2:E19"/>
  <sheetViews>
    <sheetView topLeftCell="A2" workbookViewId="0">
      <selection activeCell="A16" sqref="A16:E19"/>
    </sheetView>
  </sheetViews>
  <sheetFormatPr defaultRowHeight="13.2"/>
  <sheetData>
    <row r="2" spans="1:5">
      <c r="A2" s="53" t="s">
        <v>36</v>
      </c>
      <c r="B2" s="54"/>
      <c r="C2" s="54"/>
      <c r="D2" s="54"/>
      <c r="E2" s="54"/>
    </row>
    <row r="3" spans="1:5">
      <c r="A3" s="12" t="s">
        <v>17</v>
      </c>
      <c r="B3" s="65" t="s">
        <v>8</v>
      </c>
      <c r="C3" s="65"/>
      <c r="D3" s="65" t="s">
        <v>9</v>
      </c>
      <c r="E3" s="65"/>
    </row>
    <row r="4" spans="1:5">
      <c r="A4" s="13" t="s">
        <v>18</v>
      </c>
      <c r="B4" s="12" t="s">
        <v>11</v>
      </c>
      <c r="C4" s="12" t="s">
        <v>12</v>
      </c>
      <c r="D4" s="12" t="s">
        <v>11</v>
      </c>
      <c r="E4" s="12" t="s">
        <v>12</v>
      </c>
    </row>
    <row r="5" spans="1:5">
      <c r="A5" s="12" t="s">
        <v>21</v>
      </c>
      <c r="B5" s="12" t="s">
        <v>46</v>
      </c>
      <c r="C5" s="12" t="s">
        <v>46</v>
      </c>
      <c r="D5" s="12" t="s">
        <v>46</v>
      </c>
      <c r="E5" s="12" t="s">
        <v>46</v>
      </c>
    </row>
    <row r="6" spans="1:5">
      <c r="A6" s="55">
        <v>0</v>
      </c>
      <c r="B6" s="56">
        <v>0.63400000000000001</v>
      </c>
      <c r="C6" s="56">
        <v>0.59599999999999997</v>
      </c>
      <c r="D6" s="56">
        <v>0.63900000000000001</v>
      </c>
      <c r="E6" s="56">
        <v>0.45</v>
      </c>
    </row>
    <row r="7" spans="1:5">
      <c r="A7" s="55">
        <v>150</v>
      </c>
      <c r="B7" s="56">
        <v>0.63400000000000001</v>
      </c>
      <c r="C7" s="56">
        <v>0.59599999999999997</v>
      </c>
      <c r="D7" s="56">
        <v>0.63900000000000001</v>
      </c>
      <c r="E7" s="56">
        <v>0.45</v>
      </c>
    </row>
    <row r="8" spans="1:5">
      <c r="A8" s="55">
        <v>300</v>
      </c>
      <c r="B8" s="56">
        <v>0.57599999999999996</v>
      </c>
      <c r="C8" s="56">
        <v>0.54900000000000004</v>
      </c>
      <c r="D8" s="56">
        <v>0.6</v>
      </c>
      <c r="E8" s="56">
        <v>0.4</v>
      </c>
    </row>
    <row r="9" spans="1:5">
      <c r="A9" s="55">
        <v>600</v>
      </c>
      <c r="B9" s="56">
        <v>0.56999999999999995</v>
      </c>
      <c r="C9" s="56">
        <v>0.53900000000000003</v>
      </c>
      <c r="D9" s="56">
        <v>0.59</v>
      </c>
      <c r="E9" s="56">
        <v>0.4</v>
      </c>
    </row>
    <row r="10" spans="1:5">
      <c r="A10" s="54"/>
      <c r="B10" s="54"/>
      <c r="C10" s="54"/>
      <c r="D10" s="54"/>
      <c r="E10" s="54"/>
    </row>
    <row r="11" spans="1:5">
      <c r="A11" s="54"/>
      <c r="B11" s="54"/>
      <c r="C11" s="54"/>
      <c r="D11" s="54"/>
      <c r="E11" s="54"/>
    </row>
    <row r="12" spans="1:5">
      <c r="A12" s="53" t="s">
        <v>44</v>
      </c>
      <c r="B12" s="54"/>
      <c r="C12" s="54"/>
      <c r="D12" s="54"/>
      <c r="E12" s="54"/>
    </row>
    <row r="13" spans="1:5">
      <c r="A13" s="12" t="s">
        <v>17</v>
      </c>
      <c r="B13" s="65" t="s">
        <v>8</v>
      </c>
      <c r="C13" s="65"/>
      <c r="D13" s="65" t="s">
        <v>9</v>
      </c>
      <c r="E13" s="65"/>
    </row>
    <row r="14" spans="1:5">
      <c r="A14" s="13" t="s">
        <v>18</v>
      </c>
      <c r="B14" s="12" t="s">
        <v>11</v>
      </c>
      <c r="C14" s="12" t="s">
        <v>12</v>
      </c>
      <c r="D14" s="12" t="s">
        <v>11</v>
      </c>
      <c r="E14" s="12" t="s">
        <v>12</v>
      </c>
    </row>
    <row r="15" spans="1:5">
      <c r="A15" s="12" t="s">
        <v>45</v>
      </c>
      <c r="B15" s="12" t="s">
        <v>37</v>
      </c>
      <c r="C15" s="12" t="s">
        <v>37</v>
      </c>
      <c r="D15" s="12" t="s">
        <v>37</v>
      </c>
      <c r="E15" s="12" t="s">
        <v>37</v>
      </c>
    </row>
    <row r="16" spans="1:5">
      <c r="A16" s="55">
        <v>0</v>
      </c>
      <c r="B16" s="56">
        <v>5.5469999999999997</v>
      </c>
      <c r="C16" s="56">
        <v>5.9009999999999998</v>
      </c>
      <c r="D16" s="56">
        <v>5.5039999999999996</v>
      </c>
      <c r="E16" s="56">
        <v>7.8150000000000004</v>
      </c>
    </row>
    <row r="17" spans="1:5">
      <c r="A17" s="57">
        <v>528</v>
      </c>
      <c r="B17" s="56">
        <v>5.5469999999999997</v>
      </c>
      <c r="C17" s="56">
        <v>5.9009999999999998</v>
      </c>
      <c r="D17" s="56">
        <v>5.5039999999999996</v>
      </c>
      <c r="E17" s="56">
        <v>7.8150000000000004</v>
      </c>
    </row>
    <row r="18" spans="1:5">
      <c r="A18" s="57">
        <v>1055</v>
      </c>
      <c r="B18" s="56">
        <v>6.1059999999999999</v>
      </c>
      <c r="C18" s="56">
        <v>6.4059999999999997</v>
      </c>
      <c r="D18" s="56">
        <v>5.8559999999999999</v>
      </c>
      <c r="E18" s="56">
        <v>8.7919999999999998</v>
      </c>
    </row>
    <row r="19" spans="1:5">
      <c r="A19" s="57">
        <v>2110</v>
      </c>
      <c r="B19" s="56">
        <v>6.17</v>
      </c>
      <c r="C19" s="56">
        <v>6.5250000000000004</v>
      </c>
      <c r="D19" s="56">
        <v>5.9610000000000003</v>
      </c>
      <c r="E19" s="56">
        <v>8.7919999999999998</v>
      </c>
    </row>
  </sheetData>
  <sheetProtection password="D183" sheet="1" objects="1" scenarios="1" selectLockedCells="1" selectUnlockedCells="1"/>
  <mergeCells count="4">
    <mergeCell ref="B3:C3"/>
    <mergeCell ref="D3:E3"/>
    <mergeCell ref="B13:C13"/>
    <mergeCell ref="D13:E1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2:E21"/>
  <sheetViews>
    <sheetView workbookViewId="0">
      <selection activeCell="A17" sqref="A17:E21"/>
    </sheetView>
  </sheetViews>
  <sheetFormatPr defaultRowHeight="13.2"/>
  <sheetData>
    <row r="2" spans="1:5">
      <c r="A2" s="5" t="s">
        <v>59</v>
      </c>
      <c r="B2" s="2"/>
      <c r="C2" s="2"/>
      <c r="D2" s="2"/>
      <c r="E2" s="2"/>
    </row>
    <row r="3" spans="1:5">
      <c r="A3" s="4" t="s">
        <v>17</v>
      </c>
      <c r="B3" s="66" t="s">
        <v>8</v>
      </c>
      <c r="C3" s="66"/>
      <c r="D3" s="66" t="s">
        <v>9</v>
      </c>
      <c r="E3" s="66"/>
    </row>
    <row r="4" spans="1:5">
      <c r="A4" s="3" t="s">
        <v>18</v>
      </c>
      <c r="B4" s="4" t="s">
        <v>11</v>
      </c>
      <c r="C4" s="4" t="s">
        <v>12</v>
      </c>
      <c r="D4" s="4" t="s">
        <v>11</v>
      </c>
      <c r="E4" s="4" t="s">
        <v>12</v>
      </c>
    </row>
    <row r="5" spans="1:5">
      <c r="A5" s="4" t="s">
        <v>21</v>
      </c>
      <c r="B5" s="4" t="s">
        <v>46</v>
      </c>
      <c r="C5" s="4" t="s">
        <v>46</v>
      </c>
      <c r="D5" s="4" t="s">
        <v>46</v>
      </c>
      <c r="E5" s="4" t="s">
        <v>46</v>
      </c>
    </row>
    <row r="6" spans="1:5">
      <c r="A6" s="10">
        <v>0</v>
      </c>
      <c r="B6" s="11">
        <v>0.63400000000000001</v>
      </c>
      <c r="C6" s="11">
        <v>0.59599999999999997</v>
      </c>
      <c r="D6" s="11">
        <v>0.63900000000000001</v>
      </c>
      <c r="E6" s="11">
        <v>0.45</v>
      </c>
    </row>
    <row r="7" spans="1:5">
      <c r="A7" s="10">
        <v>150</v>
      </c>
      <c r="B7" s="11">
        <v>0.63400000000000001</v>
      </c>
      <c r="C7" s="11">
        <v>0.59599999999999997</v>
      </c>
      <c r="D7" s="11">
        <v>0.63900000000000001</v>
      </c>
      <c r="E7" s="11">
        <v>0.45</v>
      </c>
    </row>
    <row r="8" spans="1:5">
      <c r="A8" s="10">
        <v>300</v>
      </c>
      <c r="B8" s="11">
        <v>0.57599999999999996</v>
      </c>
      <c r="C8" s="11">
        <v>0.54900000000000004</v>
      </c>
      <c r="D8" s="11">
        <v>0.6</v>
      </c>
      <c r="E8" s="11">
        <v>0.4</v>
      </c>
    </row>
    <row r="9" spans="1:5">
      <c r="A9" s="10">
        <v>400</v>
      </c>
      <c r="B9" s="11">
        <v>0.57599999999999996</v>
      </c>
      <c r="C9" s="11">
        <v>0.54900000000000004</v>
      </c>
      <c r="D9" s="11">
        <v>0.6</v>
      </c>
      <c r="E9" s="11">
        <v>0.4</v>
      </c>
    </row>
    <row r="10" spans="1:5">
      <c r="A10" s="10">
        <v>600</v>
      </c>
      <c r="B10" s="11">
        <v>0.56999999999999995</v>
      </c>
      <c r="C10" s="11">
        <v>0.53900000000000003</v>
      </c>
      <c r="D10" s="11">
        <v>0.59</v>
      </c>
      <c r="E10" s="11">
        <v>0.4</v>
      </c>
    </row>
    <row r="11" spans="1:5">
      <c r="A11" s="2"/>
      <c r="B11" s="2"/>
      <c r="C11" s="2"/>
      <c r="D11" s="2"/>
      <c r="E11" s="2"/>
    </row>
    <row r="12" spans="1:5">
      <c r="A12" s="2"/>
      <c r="B12" s="2"/>
      <c r="C12" s="2"/>
      <c r="D12" s="2"/>
      <c r="E12" s="2"/>
    </row>
    <row r="13" spans="1:5">
      <c r="A13" s="5" t="s">
        <v>60</v>
      </c>
      <c r="B13" s="2"/>
      <c r="C13" s="2"/>
      <c r="D13" s="2"/>
      <c r="E13" s="2"/>
    </row>
    <row r="14" spans="1:5">
      <c r="A14" s="4" t="s">
        <v>17</v>
      </c>
      <c r="B14" s="66" t="s">
        <v>8</v>
      </c>
      <c r="C14" s="66"/>
      <c r="D14" s="66" t="s">
        <v>9</v>
      </c>
      <c r="E14" s="66"/>
    </row>
    <row r="15" spans="1:5">
      <c r="A15" s="3" t="s">
        <v>18</v>
      </c>
      <c r="B15" s="4" t="s">
        <v>11</v>
      </c>
      <c r="C15" s="4" t="s">
        <v>12</v>
      </c>
      <c r="D15" s="4" t="s">
        <v>11</v>
      </c>
      <c r="E15" s="4" t="s">
        <v>12</v>
      </c>
    </row>
    <row r="16" spans="1:5">
      <c r="A16" s="4" t="s">
        <v>45</v>
      </c>
      <c r="B16" s="4" t="s">
        <v>37</v>
      </c>
      <c r="C16" s="4" t="s">
        <v>37</v>
      </c>
      <c r="D16" s="4" t="s">
        <v>37</v>
      </c>
      <c r="E16" s="4" t="s">
        <v>37</v>
      </c>
    </row>
    <row r="17" spans="1:5">
      <c r="A17" s="10">
        <v>0</v>
      </c>
      <c r="B17" s="11">
        <v>5.5330000000000004</v>
      </c>
      <c r="C17" s="11">
        <v>5.907</v>
      </c>
      <c r="D17" s="11">
        <v>5.5090000000000003</v>
      </c>
      <c r="E17" s="11">
        <v>7.8319999999999999</v>
      </c>
    </row>
    <row r="18" spans="1:5">
      <c r="A18" s="14">
        <v>528</v>
      </c>
      <c r="B18" s="11">
        <v>5.5330000000000004</v>
      </c>
      <c r="C18" s="11">
        <v>5.907</v>
      </c>
      <c r="D18" s="11">
        <v>5.5090000000000003</v>
      </c>
      <c r="E18" s="11">
        <v>7.8319999999999999</v>
      </c>
    </row>
    <row r="19" spans="1:5">
      <c r="A19" s="14">
        <v>1055</v>
      </c>
      <c r="B19" s="11">
        <v>6.1120000000000001</v>
      </c>
      <c r="C19" s="11">
        <v>6.4119999999999999</v>
      </c>
      <c r="D19" s="11">
        <v>5.867</v>
      </c>
      <c r="E19" s="11">
        <v>8.8010000000000002</v>
      </c>
    </row>
    <row r="20" spans="1:5">
      <c r="A20" s="14">
        <v>1407</v>
      </c>
      <c r="B20" s="11">
        <v>6.1120000000000001</v>
      </c>
      <c r="C20" s="11">
        <v>6.4119999999999999</v>
      </c>
      <c r="D20" s="11">
        <v>5.867</v>
      </c>
      <c r="E20" s="11">
        <v>8.8010000000000002</v>
      </c>
    </row>
    <row r="21" spans="1:5">
      <c r="A21" s="14">
        <v>2110</v>
      </c>
      <c r="B21" s="11">
        <v>6.1760000000000002</v>
      </c>
      <c r="C21" s="11">
        <v>6.5309999999999997</v>
      </c>
      <c r="D21" s="11">
        <v>5.9669999999999996</v>
      </c>
      <c r="E21" s="11">
        <v>8.8010000000000002</v>
      </c>
    </row>
  </sheetData>
  <sheetProtection password="D183" sheet="1" objects="1" scenarios="1" selectLockedCells="1" selectUnlockedCells="1"/>
  <mergeCells count="4">
    <mergeCell ref="B3:C3"/>
    <mergeCell ref="D3:E3"/>
    <mergeCell ref="B14:C14"/>
    <mergeCell ref="D14:E14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2:E21"/>
  <sheetViews>
    <sheetView workbookViewId="0">
      <selection activeCell="J17" sqref="J17"/>
    </sheetView>
  </sheetViews>
  <sheetFormatPr defaultRowHeight="13.2"/>
  <sheetData>
    <row r="2" spans="1:5">
      <c r="A2" s="5" t="s">
        <v>59</v>
      </c>
      <c r="B2" s="2"/>
      <c r="C2" s="2"/>
      <c r="D2" s="2"/>
      <c r="E2" s="2"/>
    </row>
    <row r="3" spans="1:5">
      <c r="A3" s="4" t="s">
        <v>17</v>
      </c>
      <c r="B3" s="66" t="s">
        <v>8</v>
      </c>
      <c r="C3" s="66"/>
      <c r="D3" s="66" t="s">
        <v>9</v>
      </c>
      <c r="E3" s="66"/>
    </row>
    <row r="4" spans="1:5">
      <c r="A4" s="3" t="s">
        <v>18</v>
      </c>
      <c r="B4" s="4" t="s">
        <v>11</v>
      </c>
      <c r="C4" s="4" t="s">
        <v>12</v>
      </c>
      <c r="D4" s="4" t="s">
        <v>11</v>
      </c>
      <c r="E4" s="4" t="s">
        <v>12</v>
      </c>
    </row>
    <row r="5" spans="1:5">
      <c r="A5" s="4" t="s">
        <v>21</v>
      </c>
      <c r="B5" s="4" t="s">
        <v>46</v>
      </c>
      <c r="C5" s="4" t="s">
        <v>46</v>
      </c>
      <c r="D5" s="4" t="s">
        <v>46</v>
      </c>
      <c r="E5" s="4" t="s">
        <v>46</v>
      </c>
    </row>
    <row r="6" spans="1:5">
      <c r="A6" s="10">
        <v>0</v>
      </c>
      <c r="B6" s="11">
        <v>0.61</v>
      </c>
      <c r="C6" s="11">
        <v>0.55000000000000004</v>
      </c>
      <c r="D6" s="11">
        <v>0.69499999999999995</v>
      </c>
      <c r="E6" s="11">
        <v>0.44</v>
      </c>
    </row>
    <row r="7" spans="1:5">
      <c r="A7" s="10">
        <v>150</v>
      </c>
      <c r="B7" s="11">
        <v>0.61</v>
      </c>
      <c r="C7" s="11">
        <v>0.55000000000000004</v>
      </c>
      <c r="D7" s="11">
        <v>0.63500000000000001</v>
      </c>
      <c r="E7" s="11">
        <v>0.4</v>
      </c>
    </row>
    <row r="8" spans="1:5">
      <c r="A8" s="10">
        <v>300</v>
      </c>
      <c r="B8" s="11">
        <v>0.56000000000000005</v>
      </c>
      <c r="C8" s="11">
        <v>0.52</v>
      </c>
      <c r="D8" s="11">
        <v>0.59499999999999997</v>
      </c>
      <c r="E8" s="11">
        <v>0.39</v>
      </c>
    </row>
    <row r="9" spans="1:5">
      <c r="A9" s="10">
        <v>400</v>
      </c>
      <c r="B9" s="11">
        <v>0.56000000000000005</v>
      </c>
      <c r="C9" s="11">
        <v>0.5</v>
      </c>
      <c r="D9" s="11">
        <v>0.58499999999999996</v>
      </c>
      <c r="E9" s="11">
        <v>0.38</v>
      </c>
    </row>
    <row r="10" spans="1:5">
      <c r="A10" s="10">
        <v>600</v>
      </c>
      <c r="B10" s="11">
        <v>0.56000000000000005</v>
      </c>
      <c r="C10" s="11">
        <v>0.5</v>
      </c>
      <c r="D10" s="11">
        <v>0.58499999999999996</v>
      </c>
      <c r="E10" s="11">
        <v>0.38</v>
      </c>
    </row>
    <row r="11" spans="1:5">
      <c r="A11" s="2"/>
      <c r="B11" s="2"/>
      <c r="C11" s="2"/>
      <c r="D11" s="2"/>
      <c r="E11" s="2"/>
    </row>
    <row r="12" spans="1:5">
      <c r="A12" s="2"/>
      <c r="B12" s="2"/>
      <c r="C12" s="2"/>
      <c r="D12" s="2"/>
      <c r="E12" s="2"/>
    </row>
    <row r="13" spans="1:5">
      <c r="A13" s="5" t="s">
        <v>60</v>
      </c>
      <c r="B13" s="2"/>
      <c r="C13" s="2"/>
      <c r="D13" s="2"/>
      <c r="E13" s="2"/>
    </row>
    <row r="14" spans="1:5">
      <c r="A14" s="4" t="s">
        <v>17</v>
      </c>
      <c r="B14" s="66" t="s">
        <v>8</v>
      </c>
      <c r="C14" s="66"/>
      <c r="D14" s="66" t="s">
        <v>9</v>
      </c>
      <c r="E14" s="66"/>
    </row>
    <row r="15" spans="1:5">
      <c r="A15" s="3" t="s">
        <v>18</v>
      </c>
      <c r="B15" s="4" t="s">
        <v>11</v>
      </c>
      <c r="C15" s="4" t="s">
        <v>12</v>
      </c>
      <c r="D15" s="4" t="s">
        <v>11</v>
      </c>
      <c r="E15" s="4" t="s">
        <v>12</v>
      </c>
    </row>
    <row r="16" spans="1:5">
      <c r="A16" s="4" t="s">
        <v>45</v>
      </c>
      <c r="B16" s="4" t="s">
        <v>37</v>
      </c>
      <c r="C16" s="4" t="s">
        <v>37</v>
      </c>
      <c r="D16" s="4" t="s">
        <v>37</v>
      </c>
      <c r="E16" s="4" t="s">
        <v>37</v>
      </c>
    </row>
    <row r="17" spans="1:5">
      <c r="A17" s="10">
        <v>0</v>
      </c>
      <c r="B17" s="11">
        <v>5.5709999999999997</v>
      </c>
      <c r="C17" s="11">
        <v>6.4009999999999998</v>
      </c>
      <c r="D17" s="11">
        <v>5.0650000000000004</v>
      </c>
      <c r="E17" s="11">
        <v>8.0009999999999994</v>
      </c>
    </row>
    <row r="18" spans="1:5">
      <c r="A18" s="14">
        <v>528</v>
      </c>
      <c r="B18" s="11">
        <v>5.5709999999999997</v>
      </c>
      <c r="C18" s="11">
        <v>6.4009999999999998</v>
      </c>
      <c r="D18" s="11">
        <v>5.5439999999999996</v>
      </c>
      <c r="E18" s="11">
        <v>8.8010000000000002</v>
      </c>
    </row>
    <row r="19" spans="1:5">
      <c r="A19" s="14">
        <v>1055</v>
      </c>
      <c r="B19" s="11">
        <v>6.2859999999999996</v>
      </c>
      <c r="C19" s="11">
        <v>6.77</v>
      </c>
      <c r="D19" s="11">
        <v>5.9169999999999998</v>
      </c>
      <c r="E19" s="11">
        <v>9.0269999999999992</v>
      </c>
    </row>
    <row r="20" spans="1:5">
      <c r="A20" s="14">
        <v>1407</v>
      </c>
      <c r="B20" s="11">
        <v>6.2859999999999996</v>
      </c>
      <c r="C20" s="11">
        <v>7.0410000000000004</v>
      </c>
      <c r="D20" s="11">
        <v>6.0179999999999998</v>
      </c>
      <c r="E20" s="11">
        <v>9.2639999999999993</v>
      </c>
    </row>
    <row r="21" spans="1:5">
      <c r="A21" s="14">
        <v>2110</v>
      </c>
      <c r="B21" s="11">
        <v>6.2859999999999996</v>
      </c>
      <c r="C21" s="11">
        <v>7.0410000000000004</v>
      </c>
      <c r="D21" s="11">
        <v>6.0179999999999998</v>
      </c>
      <c r="E21" s="11">
        <v>9.2639999999999993</v>
      </c>
    </row>
  </sheetData>
  <sheetProtection password="D183" sheet="1" objects="1" scenarios="1" selectLockedCells="1" selectUnlockedCells="1"/>
  <mergeCells count="4">
    <mergeCell ref="B3:C3"/>
    <mergeCell ref="D3:E3"/>
    <mergeCell ref="B14:C14"/>
    <mergeCell ref="D14:E14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4" sqref="E24"/>
    </sheetView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KADJ CALCULATION - IP</vt:lpstr>
      <vt:lpstr>KADJ CALCULATION - SI</vt:lpstr>
      <vt:lpstr>2010 </vt:lpstr>
      <vt:lpstr>2013 Before 1-2015</vt:lpstr>
      <vt:lpstr>2013 After 1-2015</vt:lpstr>
      <vt:lpstr>Sheet1</vt:lpstr>
    </vt:vector>
  </TitlesOfParts>
  <Company>United Technologies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chgt25f</dc:creator>
  <cp:lastModifiedBy>Richard Lord</cp:lastModifiedBy>
  <dcterms:created xsi:type="dcterms:W3CDTF">2009-04-24T17:01:23Z</dcterms:created>
  <dcterms:modified xsi:type="dcterms:W3CDTF">2014-06-16T16:03:01Z</dcterms:modified>
</cp:coreProperties>
</file>