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2" windowWidth="20952" windowHeight="9972" tabRatio="876"/>
  </bookViews>
  <sheets>
    <sheet name="Background" sheetId="19" r:id="rId1"/>
    <sheet name="90.1-2010 KADJ - IP" sheetId="13" r:id="rId2"/>
    <sheet name="90.1-2010 KADJ - SI" sheetId="14" r:id="rId3"/>
    <sheet name="90.1-2013 KADJ - IP" sheetId="1" r:id="rId4"/>
    <sheet name="90.1-2013  KADJ - SI" sheetId="3" r:id="rId5"/>
    <sheet name="90.1-2016  KADJ - IP" sheetId="11" r:id="rId6"/>
    <sheet name="90.1-2016 KADJ - SI" sheetId="12" r:id="rId7"/>
    <sheet name="Efficiency 2004" sheetId="8" state="hidden" r:id="rId8"/>
    <sheet name="Efficiency 2007" sheetId="7" state="hidden" r:id="rId9"/>
    <sheet name="Efficiency 2010" sheetId="6" state="hidden" r:id="rId10"/>
    <sheet name="Efficiency 2013 " sheetId="2" state="hidden" r:id="rId11"/>
    <sheet name="Efficiency 2016" sheetId="9" state="hidden" r:id="rId12"/>
    <sheet name="Sheet1" sheetId="20" r:id="rId13"/>
  </sheets>
  <calcPr calcId="145621" calcMode="manual"/>
</workbook>
</file>

<file path=xl/calcChain.xml><?xml version="1.0" encoding="utf-8"?>
<calcChain xmlns="http://schemas.openxmlformats.org/spreadsheetml/2006/main">
  <c r="B8" i="1" l="1"/>
  <c r="B7" i="13"/>
  <c r="B11" i="12"/>
  <c r="B7" i="12" l="1"/>
  <c r="B8" i="14" l="1"/>
  <c r="B7" i="14"/>
  <c r="B15" i="14"/>
  <c r="B11" i="14"/>
  <c r="B14" i="14" s="1"/>
  <c r="B6" i="14"/>
  <c r="B15" i="13"/>
  <c r="B11" i="13"/>
  <c r="B12" i="13" s="1"/>
  <c r="B6" i="13"/>
  <c r="B8" i="13" l="1"/>
  <c r="B12" i="14"/>
  <c r="B14" i="13"/>
  <c r="B16" i="13" s="1"/>
  <c r="B13" i="13"/>
  <c r="B16" i="3"/>
  <c r="B15" i="3"/>
  <c r="B15" i="12"/>
  <c r="B14" i="12"/>
  <c r="B8" i="12"/>
  <c r="B14" i="11"/>
  <c r="B6" i="12"/>
  <c r="B15" i="11"/>
  <c r="B11" i="11"/>
  <c r="B6" i="11"/>
  <c r="B8" i="11" s="1"/>
  <c r="G10" i="3"/>
  <c r="B9" i="3"/>
  <c r="B8" i="3"/>
  <c r="B7" i="11" l="1"/>
  <c r="B13" i="14"/>
  <c r="B16" i="14"/>
  <c r="B18" i="14" s="1"/>
  <c r="B17" i="13"/>
  <c r="B18" i="13"/>
  <c r="B12" i="12"/>
  <c r="B12" i="11"/>
  <c r="B17" i="14" l="1"/>
  <c r="B16" i="12"/>
  <c r="B13" i="12"/>
  <c r="B13" i="11"/>
  <c r="B16" i="11"/>
  <c r="B18" i="11" s="1"/>
  <c r="B18" i="12" l="1"/>
  <c r="B17" i="12"/>
  <c r="B17" i="11"/>
  <c r="B12" i="1" l="1"/>
  <c r="B13" i="1" s="1"/>
  <c r="B12" i="3"/>
  <c r="B13" i="3" s="1"/>
  <c r="B7" i="3"/>
  <c r="B16" i="1"/>
  <c r="B7" i="1"/>
  <c r="B9" i="1" l="1"/>
  <c r="B17" i="3"/>
  <c r="B15" i="1"/>
  <c r="B17" i="1" s="1"/>
  <c r="B14" i="3"/>
  <c r="B14" i="1"/>
  <c r="B18" i="3" l="1"/>
  <c r="B18" i="1"/>
  <c r="B19" i="3"/>
  <c r="B19" i="1"/>
</calcChain>
</file>

<file path=xl/sharedStrings.xml><?xml version="1.0" encoding="utf-8"?>
<sst xmlns="http://schemas.openxmlformats.org/spreadsheetml/2006/main" count="474" uniqueCount="106">
  <si>
    <t>Full Load Capacity</t>
  </si>
  <si>
    <t>Tons</t>
  </si>
  <si>
    <t>Kadj</t>
  </si>
  <si>
    <t>Item</t>
  </si>
  <si>
    <t>Value</t>
  </si>
  <si>
    <t>Full Load Efficiency</t>
  </si>
  <si>
    <t>Compliance Path</t>
  </si>
  <si>
    <t>A</t>
  </si>
  <si>
    <t>B</t>
  </si>
  <si>
    <t>A or B</t>
  </si>
  <si>
    <t>Full</t>
  </si>
  <si>
    <t>Part</t>
  </si>
  <si>
    <t>Comment</t>
  </si>
  <si>
    <t>CEWT-CLWT</t>
  </si>
  <si>
    <t>Path</t>
  </si>
  <si>
    <t>Capacity</t>
  </si>
  <si>
    <t>Adjusted Full Load Efficiency</t>
  </si>
  <si>
    <t>&lt;Tons</t>
  </si>
  <si>
    <t>IP Units</t>
  </si>
  <si>
    <t>Input Items</t>
  </si>
  <si>
    <t>Calculation Outputs</t>
  </si>
  <si>
    <t xml:space="preserve">LIFT  </t>
  </si>
  <si>
    <t>LIFT Check</t>
  </si>
  <si>
    <t>A=0.00000014592*(LIFT)^4-0.0000346496*(LIFT)^3+0.00314196*(LIFT)^2-0.147199*(LIFT)+3.9302</t>
  </si>
  <si>
    <t>B=0.0015LvgEvap+0.934</t>
  </si>
  <si>
    <t>LvgEvap</t>
  </si>
  <si>
    <t>Condenser Leaving Water Temperature (Maximum of 115 F)</t>
  </si>
  <si>
    <t>Off design condition adjustment for full load efficiency and IPLV</t>
  </si>
  <si>
    <t>LvgCond</t>
  </si>
  <si>
    <t xml:space="preserve">kW  </t>
  </si>
  <si>
    <t>Table 6.8.1c 2010 Centrifugal Minimum Efficiencies IP</t>
  </si>
  <si>
    <t>COP</t>
  </si>
  <si>
    <t>Part Load Efficiency (IPLV)</t>
  </si>
  <si>
    <t>full load efficiency * Kadj</t>
  </si>
  <si>
    <t>part load efficiency * Kadj</t>
  </si>
  <si>
    <t>SI Units</t>
  </si>
  <si>
    <t>Table 6.8.1c 2010 Centrifugal Minimum Efficiencies SI</t>
  </si>
  <si>
    <t>kW</t>
  </si>
  <si>
    <t>kW/ton</t>
  </si>
  <si>
    <t>Standard Full Load Efficiency</t>
  </si>
  <si>
    <t>Standard Part Load Efficiency IPLV)</t>
  </si>
  <si>
    <t>full load efficiency / Kadj</t>
  </si>
  <si>
    <t>part load efficiency / Kadj</t>
  </si>
  <si>
    <t>Reference cell</t>
  </si>
  <si>
    <t>do not change</t>
  </si>
  <si>
    <t>─</t>
  </si>
  <si>
    <t>ºF</t>
  </si>
  <si>
    <t>ºC</t>
  </si>
  <si>
    <t>ASHRAE 90.1-2013 Standard</t>
  </si>
  <si>
    <t>Effective Date</t>
  </si>
  <si>
    <t>before 1/1/2015 or 
after 1/1/2015</t>
  </si>
  <si>
    <t>New Efficiencies went into effect 1/1/2015 (actual date depends on local Building Standard)</t>
  </si>
  <si>
    <t>Before 1/2015</t>
  </si>
  <si>
    <t>After 1/1/2015</t>
  </si>
  <si>
    <t>Before 1/1/2015</t>
  </si>
  <si>
    <t>Full load rated capacity</t>
  </si>
  <si>
    <t>Selected compliance path as shown in table 6.8.1-3</t>
  </si>
  <si>
    <t>ASHRAE 90.1-2013 Table 6.8.1-3 IP</t>
  </si>
  <si>
    <t>Units/Options</t>
  </si>
  <si>
    <t>hidden field</t>
  </si>
  <si>
    <t>Standard IPLV Efficiency From ASHRAE 90.1 table 6.8.1-3 for ASHRAE 2013 at standard rating conditions</t>
  </si>
  <si>
    <t>Standard Full Load Efficiency From ASHRAE 90.1 table 6.8.1-3 for ASHRAE 2013 at standard rating conditions</t>
  </si>
  <si>
    <t>Evaporator Leaving Water Temperature (Minimum of 36 F)</t>
  </si>
  <si>
    <t>Adjusted Part Load Efficiency (NPLV)</t>
  </si>
  <si>
    <t>IPLV</t>
  </si>
  <si>
    <t>Evaporator Leaving Water Temperature (Minimum of 2.0 ºC)</t>
  </si>
  <si>
    <t>Condenser Leaving Water Temperature (Maximum of 46 ºC)</t>
  </si>
  <si>
    <t>K</t>
  </si>
  <si>
    <t>Insure that input values do not result in an Lift &gt;=11 or &lt;=44</t>
  </si>
  <si>
    <t>After 1/2015</t>
  </si>
  <si>
    <t>ASHRAE 90.1-2013 Table 6.8.1-3 SI</t>
  </si>
  <si>
    <t>Standard Full Load Efficiency From ASHRAE 90.1 SI table 6.8.1-3 for ASHRAE 2013 at standard rating conditions</t>
  </si>
  <si>
    <t>Standard IPLV Efficiency From ASHRAE 90.1 SI table 6.8.1-3 for ASHRAE 2013 at standard rating conditions</t>
  </si>
  <si>
    <t>ASHRAE 90.1-2016 Table 6.8.1-3 IP</t>
  </si>
  <si>
    <t>ASHRAE 90.1-2016 Table 6.8.1-3 SI</t>
  </si>
  <si>
    <t>IPLV.IP</t>
  </si>
  <si>
    <t>IPLV.SI</t>
  </si>
  <si>
    <t>ASHRAE 90.1-2016 Standard</t>
  </si>
  <si>
    <t>Standard Full Load Efficiency From ASHRAE 90.1 table 6.8.1-3 for ASHRAE 2016 at standard rating conditions</t>
  </si>
  <si>
    <t>Standard IPLV Efficiency From ASHRAE 90.1 table 6.8.1-3 for ASHRAE 2016 at standard rating conditions</t>
  </si>
  <si>
    <t>A=0.000000145920*(LIFT)^4-0.0000346496*(LIFT)^3+0.00314196*(LIFT)^2-0.147199*(LIFT)+3.93073</t>
  </si>
  <si>
    <t>Evaporator Leaving Water Temperature (≥36 ºF and ≤ 60 ºF)</t>
  </si>
  <si>
    <r>
      <t>Condenser Leaving Water Temperature (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115 </t>
    </r>
    <r>
      <rPr>
        <sz val="10"/>
        <rFont val="Arial"/>
        <family val="2"/>
      </rPr>
      <t>º</t>
    </r>
    <r>
      <rPr>
        <sz val="10"/>
        <rFont val="Arial"/>
        <family val="2"/>
      </rPr>
      <t>F)</t>
    </r>
  </si>
  <si>
    <t>Adjusted Part Load Efficiency (NPLV.IP)</t>
  </si>
  <si>
    <t>Standard Part Load Efficiency IPLV.IP)</t>
  </si>
  <si>
    <t>Evaporator Leaving Water Temperature (≥2.2 ºC and ≤ 15.6 ºC)</t>
  </si>
  <si>
    <t>Insure that input values do not result in an Lift ≥11.00 K or ≤44.00 K</t>
  </si>
  <si>
    <t>Insure that input values do not result in an Lift ≥20 or ≤80 ºF</t>
  </si>
  <si>
    <t>0.00000153181*LIFT^4-0.000202076*LIFT^3+0.0101800*LIFT^2-0.264958*LIFT+3.93073</t>
  </si>
  <si>
    <t>B=0.0027*LvgEvap+0.982</t>
  </si>
  <si>
    <t>Adjusted Part Load Efficiency (NPLV.SI)</t>
  </si>
  <si>
    <t>0.0000015318*LIFT^4-0.000202076*LIFT^3+0.0101800*LIFT^2-0.264958*LIFT+3.9302</t>
  </si>
  <si>
    <t>Note that the requirements and example in the published ASHRAE 2013 Standard is incorrect and was corrected by addendum CH so this tool is the correct calculation method</t>
  </si>
  <si>
    <t>ASHRAE 90.1-2010 Standard</t>
  </si>
  <si>
    <t>B=0.0015*LvgEvap+0.934</t>
  </si>
  <si>
    <t>Evaporator Leaving Water Temperature (Minimum of 2.2 ºC)</t>
  </si>
  <si>
    <t>Condenser Leaving Water Temperature (Maximum of 46.1 ºC)</t>
  </si>
  <si>
    <t>Insure that input values do not result in an Lift &gt;=11.1 or &lt;=44.4 K</t>
  </si>
  <si>
    <t>0.0000015318*LIFT^4-0.000202076*LIFT^3+0.0101800*LIFT^2-0.264958*LIFT+3.930196</t>
  </si>
  <si>
    <t>Note the example in the 2010 standard for SI has an error in the NPLV calculation</t>
  </si>
  <si>
    <t>Standard Full Load Efficiency From ASHRAE 90.1 table 6.8.1 C for ASHRAE 2010 at standard rating conditions</t>
  </si>
  <si>
    <t>Standard IPLV Efficiency From ASHRAE 90.1 table 6.8.1 C for ASHRAE 2010 at standard rating conditions</t>
  </si>
  <si>
    <t>Standard Full Load Efficiency From ASHRAE 90.1 SI table 6.8.1-3 for ASHRAE 2010 at standard rating conditions</t>
  </si>
  <si>
    <t>Standard IPLV Efficiency From ASHRAE 90.1 SI table 6.8.1-3 for ASHRAE 2010 at standard rating conditions</t>
  </si>
  <si>
    <r>
      <t>COP</t>
    </r>
    <r>
      <rPr>
        <vertAlign val="subscript"/>
        <sz val="10"/>
        <rFont val="Arial"/>
        <family val="2"/>
      </rPr>
      <t>R</t>
    </r>
  </si>
  <si>
    <t>ASRAE 90.1 Kadj Calculation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</si>
</sst>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0.0000"/>
    <numFmt numFmtId="166" formatCode="0.000000000"/>
    <numFmt numFmtId="167" formatCode="0.0000000000"/>
    <numFmt numFmtId="168" formatCode="0.00000000000"/>
    <numFmt numFmtId="169" formatCode="0.0"/>
    <numFmt numFmtId="170" formatCode="0.00000"/>
    <numFmt numFmtId="171" formatCode="0.0000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b/>
      <sz val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4" fillId="5" borderId="2" applyNumberFormat="0" applyAlignment="0" applyProtection="0"/>
    <xf numFmtId="0" fontId="5" fillId="6" borderId="2" applyNumberFormat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3" borderId="1" xfId="0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0" fillId="4" borderId="1" xfId="0" applyFill="1" applyBorder="1" applyAlignment="1" applyProtection="1">
      <alignment horizontal="center"/>
    </xf>
    <xf numFmtId="164" fontId="0" fillId="4" borderId="1" xfId="0" applyNumberForma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Protection="1"/>
    <xf numFmtId="1" fontId="0" fillId="4" borderId="1" xfId="0" applyNumberForma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/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164" fontId="3" fillId="4" borderId="1" xfId="1" applyNumberFormat="1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4" borderId="1" xfId="1" applyNumberFormat="1" applyFont="1" applyFill="1" applyBorder="1" applyAlignment="1" applyProtection="1">
      <alignment horizontal="center" vertical="center"/>
    </xf>
    <xf numFmtId="165" fontId="3" fillId="4" borderId="1" xfId="1" applyNumberFormat="1" applyFont="1" applyFill="1" applyBorder="1" applyAlignment="1" applyProtection="1">
      <alignment horizontal="center" vertical="center"/>
    </xf>
    <xf numFmtId="0" fontId="0" fillId="0" borderId="1" xfId="0" quotePrefix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3" fillId="7" borderId="1" xfId="2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164" fontId="3" fillId="7" borderId="1" xfId="1" applyNumberFormat="1" applyFont="1" applyFill="1" applyBorder="1" applyAlignment="1" applyProtection="1">
      <alignment horizontal="center" vertical="center"/>
    </xf>
    <xf numFmtId="0" fontId="0" fillId="7" borderId="0" xfId="0" applyFill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7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7" borderId="0" xfId="0" quotePrefix="1" applyFont="1" applyFill="1" applyAlignment="1">
      <alignment horizontal="left" vertical="center"/>
    </xf>
    <xf numFmtId="0" fontId="9" fillId="0" borderId="0" xfId="0" applyFont="1" applyProtection="1">
      <protection locked="0"/>
    </xf>
    <xf numFmtId="169" fontId="3" fillId="3" borderId="1" xfId="2" applyNumberFormat="1" applyFont="1" applyFill="1" applyBorder="1" applyAlignment="1" applyProtection="1">
      <alignment horizontal="center" vertical="center"/>
      <protection locked="0"/>
    </xf>
    <xf numFmtId="170" fontId="3" fillId="4" borderId="1" xfId="1" applyNumberFormat="1" applyFont="1" applyFill="1" applyBorder="1" applyAlignment="1" applyProtection="1">
      <alignment horizontal="center" vertical="center"/>
    </xf>
    <xf numFmtId="171" fontId="3" fillId="4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  <protection locked="0"/>
    </xf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2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165" fontId="0" fillId="4" borderId="1" xfId="0" applyNumberFormat="1" applyFill="1" applyBorder="1" applyAlignment="1" applyProtection="1">
      <alignment horizontal="center"/>
    </xf>
  </cellXfs>
  <cellStyles count="3">
    <cellStyle name="Calculation" xfId="1" builtinId="22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3</xdr:row>
      <xdr:rowOff>15240</xdr:rowOff>
    </xdr:from>
    <xdr:to>
      <xdr:col>13</xdr:col>
      <xdr:colOff>243840</xdr:colOff>
      <xdr:row>29</xdr:row>
      <xdr:rowOff>114300</xdr:rowOff>
    </xdr:to>
    <xdr:sp macro="" textlink="">
      <xdr:nvSpPr>
        <xdr:cNvPr id="2" name="TextBox 1"/>
        <xdr:cNvSpPr txBox="1"/>
      </xdr:nvSpPr>
      <xdr:spPr>
        <a:xfrm>
          <a:off x="335280" y="640080"/>
          <a:ext cx="7833360" cy="44577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With the release</a:t>
          </a:r>
          <a:r>
            <a:rPr lang="en-US" sz="1100" baseline="0"/>
            <a:t> of ASHRAE 90.1-1999 a procedure was added to allow for adjusting the minimum full load and part load efficiencies of water cooled centrifugals using a procedure call Kadj</a:t>
          </a:r>
        </a:p>
        <a:p>
          <a:endParaRPr lang="en-US" sz="1100" baseline="0"/>
        </a:p>
        <a:p>
          <a:r>
            <a:rPr lang="en-US" sz="1100" baseline="0"/>
            <a:t>This procedure was added for centrifugal chillers that often designed and optimized to operate at the job conditions and may not run at the standard AHRI 550/590 rating conditions</a:t>
          </a:r>
        </a:p>
        <a:p>
          <a:endParaRPr lang="en-US" sz="1100" baseline="0"/>
        </a:p>
        <a:p>
          <a:r>
            <a:rPr lang="en-US" sz="1100" baseline="0"/>
            <a:t>The procedure adjusts the minimum efficiency requirements based on the Kadj calculation factor which is a function of lift and chilled water conditions</a:t>
          </a:r>
        </a:p>
        <a:p>
          <a:endParaRPr lang="en-US" sz="1100" baseline="0"/>
        </a:p>
        <a:p>
          <a:r>
            <a:rPr lang="en-US" sz="1100" baseline="0"/>
            <a:t>It was first introduced in the ASHRAE 90.1-1999 standard using a tabular approach and tables are used to determine the revised COP.   There is a calculation equation which approximates the tables, but is not exact and the controlling requirement is the table.   Interpolation is required between the operating points, but extrapolation is not allowed.</a:t>
          </a:r>
        </a:p>
        <a:p>
          <a:endParaRPr lang="en-US" sz="1100" baseline="0"/>
        </a:p>
        <a:p>
          <a:r>
            <a:rPr lang="en-US" sz="1100" baseline="0"/>
            <a:t>The tabular approach was continued in the ASHRAE 90.1-2001 and ASHRAE-2004 Standard.   </a:t>
          </a:r>
        </a:p>
        <a:p>
          <a:endParaRPr lang="en-US" sz="1100" baseline="0"/>
        </a:p>
        <a:p>
          <a:r>
            <a:rPr lang="en-US" sz="1100" baseline="0"/>
            <a:t>In the 2010 Standard the tabular approach was dropped and the controlling method was a calculation method which was based on Lift and chilled water temperature</a:t>
          </a:r>
        </a:p>
        <a:p>
          <a:endParaRPr lang="en-US" sz="1100" baseline="0"/>
        </a:p>
        <a:p>
          <a:r>
            <a:rPr lang="en-US" sz="1100" baseline="0"/>
            <a:t>It was revised some in each of the subsequent publications include  ASHRAE 90.1-2013, and ASHRAE 90.1-2016</a:t>
          </a:r>
        </a:p>
        <a:p>
          <a:endParaRPr lang="en-US" sz="1100" baseline="0"/>
        </a:p>
        <a:p>
          <a:r>
            <a:rPr lang="en-US" sz="1100" baseline="0"/>
            <a:t>In the tab's in this spreadsheet you will find a calculation tool for each of the years for IP and SI which includes automatic lookup of the base minimum efficiency as well as checks on the limits for the equation</a:t>
          </a:r>
        </a:p>
        <a:p>
          <a:endParaRPr lang="en-US" sz="1100" baseline="0"/>
        </a:p>
        <a:p>
          <a:r>
            <a:rPr lang="en-US" sz="1100"/>
            <a:t>The use of each ASHRAE</a:t>
          </a:r>
          <a:r>
            <a:rPr lang="en-US" sz="1100" baseline="0"/>
            <a:t> 90.1 Standard procedure will depend on what version of the ASHRAE 90.1 procedure has been adopted by the local efficiency regulations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C3:J3"/>
  <sheetViews>
    <sheetView showGridLines="0" tabSelected="1" workbookViewId="0">
      <selection activeCell="P26" sqref="P26"/>
    </sheetView>
  </sheetViews>
  <sheetFormatPr defaultRowHeight="13.2" x14ac:dyDescent="0.25"/>
  <sheetData>
    <row r="3" spans="3:10" ht="22.8" x14ac:dyDescent="0.4">
      <c r="C3" s="65" t="s">
        <v>105</v>
      </c>
      <c r="D3" s="65"/>
      <c r="E3" s="65"/>
      <c r="F3" s="65"/>
      <c r="G3" s="65"/>
      <c r="H3" s="65"/>
      <c r="I3" s="65"/>
      <c r="J3" s="65"/>
    </row>
  </sheetData>
  <mergeCells count="1">
    <mergeCell ref="C3:J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2:E19"/>
  <sheetViews>
    <sheetView workbookViewId="0">
      <selection activeCell="S30" sqref="S30"/>
    </sheetView>
  </sheetViews>
  <sheetFormatPr defaultRowHeight="13.2" x14ac:dyDescent="0.25"/>
  <sheetData>
    <row r="2" spans="1:5" x14ac:dyDescent="0.25">
      <c r="A2" s="4" t="s">
        <v>30</v>
      </c>
      <c r="B2" s="3"/>
      <c r="C2" s="3"/>
      <c r="D2" s="3"/>
      <c r="E2" s="3"/>
    </row>
    <row r="3" spans="1:5" x14ac:dyDescent="0.25">
      <c r="A3" s="49" t="s">
        <v>14</v>
      </c>
      <c r="B3" s="67" t="s">
        <v>7</v>
      </c>
      <c r="C3" s="67"/>
      <c r="D3" s="67" t="s">
        <v>8</v>
      </c>
      <c r="E3" s="67"/>
    </row>
    <row r="4" spans="1:5" x14ac:dyDescent="0.25">
      <c r="A4" s="12" t="s">
        <v>15</v>
      </c>
      <c r="B4" s="49" t="s">
        <v>10</v>
      </c>
      <c r="C4" s="49" t="s">
        <v>11</v>
      </c>
      <c r="D4" s="49" t="s">
        <v>10</v>
      </c>
      <c r="E4" s="49" t="s">
        <v>11</v>
      </c>
    </row>
    <row r="5" spans="1:5" x14ac:dyDescent="0.25">
      <c r="A5" s="49" t="s">
        <v>17</v>
      </c>
      <c r="B5" s="49" t="s">
        <v>38</v>
      </c>
      <c r="C5" s="49" t="s">
        <v>38</v>
      </c>
      <c r="D5" s="49" t="s">
        <v>38</v>
      </c>
      <c r="E5" s="49" t="s">
        <v>38</v>
      </c>
    </row>
    <row r="6" spans="1:5" x14ac:dyDescent="0.25">
      <c r="A6" s="9">
        <v>0</v>
      </c>
      <c r="B6" s="10">
        <v>0.63400000000000001</v>
      </c>
      <c r="C6" s="10">
        <v>0.59599999999999997</v>
      </c>
      <c r="D6" s="10">
        <v>0.63900000000000001</v>
      </c>
      <c r="E6" s="10">
        <v>0.45</v>
      </c>
    </row>
    <row r="7" spans="1:5" x14ac:dyDescent="0.25">
      <c r="A7" s="9">
        <v>150</v>
      </c>
      <c r="B7" s="10">
        <v>0.63400000000000001</v>
      </c>
      <c r="C7" s="10">
        <v>0.59599999999999997</v>
      </c>
      <c r="D7" s="10">
        <v>0.63900000000000001</v>
      </c>
      <c r="E7" s="10">
        <v>0.45</v>
      </c>
    </row>
    <row r="8" spans="1:5" x14ac:dyDescent="0.25">
      <c r="A8" s="9">
        <v>300</v>
      </c>
      <c r="B8" s="10">
        <v>0.57599999999999996</v>
      </c>
      <c r="C8" s="10">
        <v>0.54900000000000004</v>
      </c>
      <c r="D8" s="10">
        <v>0.6</v>
      </c>
      <c r="E8" s="10">
        <v>0.4</v>
      </c>
    </row>
    <row r="9" spans="1:5" x14ac:dyDescent="0.25">
      <c r="A9" s="9">
        <v>600</v>
      </c>
      <c r="B9" s="10">
        <v>0.56999999999999995</v>
      </c>
      <c r="C9" s="10">
        <v>0.53900000000000003</v>
      </c>
      <c r="D9" s="10">
        <v>0.59</v>
      </c>
      <c r="E9" s="10">
        <v>0.4</v>
      </c>
    </row>
    <row r="10" spans="1:5" x14ac:dyDescent="0.25">
      <c r="A10" s="3"/>
      <c r="C10" s="3"/>
      <c r="D10" s="3"/>
    </row>
    <row r="11" spans="1:5" x14ac:dyDescent="0.25">
      <c r="A11" s="3"/>
      <c r="C11" s="3"/>
      <c r="D11" s="3"/>
    </row>
    <row r="12" spans="1:5" x14ac:dyDescent="0.25">
      <c r="A12" s="4" t="s">
        <v>36</v>
      </c>
      <c r="B12" s="3"/>
      <c r="C12" s="3"/>
      <c r="D12" s="3"/>
      <c r="E12" s="3"/>
    </row>
    <row r="13" spans="1:5" x14ac:dyDescent="0.25">
      <c r="A13" s="49" t="s">
        <v>14</v>
      </c>
      <c r="B13" s="67" t="s">
        <v>7</v>
      </c>
      <c r="C13" s="67"/>
      <c r="D13" s="67" t="s">
        <v>8</v>
      </c>
      <c r="E13" s="67"/>
    </row>
    <row r="14" spans="1:5" x14ac:dyDescent="0.25">
      <c r="A14" s="12" t="s">
        <v>15</v>
      </c>
      <c r="B14" s="49" t="s">
        <v>10</v>
      </c>
      <c r="C14" s="49" t="s">
        <v>11</v>
      </c>
      <c r="D14" s="49" t="s">
        <v>10</v>
      </c>
      <c r="E14" s="49" t="s">
        <v>11</v>
      </c>
    </row>
    <row r="15" spans="1:5" x14ac:dyDescent="0.25">
      <c r="A15" s="49" t="s">
        <v>37</v>
      </c>
      <c r="B15" s="49" t="s">
        <v>31</v>
      </c>
      <c r="C15" s="49" t="s">
        <v>31</v>
      </c>
      <c r="D15" s="49" t="s">
        <v>31</v>
      </c>
      <c r="E15" s="49" t="s">
        <v>31</v>
      </c>
    </row>
    <row r="16" spans="1:5" x14ac:dyDescent="0.25">
      <c r="A16" s="9">
        <v>0</v>
      </c>
      <c r="B16" s="10">
        <v>5.5469999999999997</v>
      </c>
      <c r="C16" s="10">
        <v>5.9009999999999998</v>
      </c>
      <c r="D16" s="10">
        <v>5.5039999999999996</v>
      </c>
      <c r="E16" s="10">
        <v>7.8150000000000004</v>
      </c>
    </row>
    <row r="17" spans="1:5" x14ac:dyDescent="0.25">
      <c r="A17" s="13">
        <v>528</v>
      </c>
      <c r="B17" s="10">
        <v>5.5469999999999997</v>
      </c>
      <c r="C17" s="10">
        <v>5.9009999999999998</v>
      </c>
      <c r="D17" s="10">
        <v>5.5039999999999996</v>
      </c>
      <c r="E17" s="10">
        <v>7.8150000000000004</v>
      </c>
    </row>
    <row r="18" spans="1:5" x14ac:dyDescent="0.25">
      <c r="A18" s="13">
        <v>1055</v>
      </c>
      <c r="B18" s="10">
        <v>6.1059999999999999</v>
      </c>
      <c r="C18" s="10">
        <v>6.4059999999999997</v>
      </c>
      <c r="D18" s="10">
        <v>5.8559999999999999</v>
      </c>
      <c r="E18" s="10">
        <v>8.7919999999999998</v>
      </c>
    </row>
    <row r="19" spans="1:5" x14ac:dyDescent="0.25">
      <c r="A19" s="13">
        <v>2110</v>
      </c>
      <c r="B19" s="10">
        <v>6.17</v>
      </c>
      <c r="C19" s="10">
        <v>6.5250000000000004</v>
      </c>
      <c r="D19" s="10">
        <v>5.9610000000000003</v>
      </c>
      <c r="E19" s="10">
        <v>8.7919999999999998</v>
      </c>
    </row>
  </sheetData>
  <sheetProtection selectLockedCells="1" selectUnlockedCells="1"/>
  <mergeCells count="4">
    <mergeCell ref="B3:C3"/>
    <mergeCell ref="D3:E3"/>
    <mergeCell ref="B13:C13"/>
    <mergeCell ref="D13:E13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2"/>
  </sheetPr>
  <dimension ref="A2:L24"/>
  <sheetViews>
    <sheetView workbookViewId="0">
      <selection activeCell="S30" sqref="S30"/>
    </sheetView>
  </sheetViews>
  <sheetFormatPr defaultRowHeight="13.2" x14ac:dyDescent="0.25"/>
  <sheetData>
    <row r="2" spans="1:12" x14ac:dyDescent="0.25">
      <c r="A2" s="4" t="s">
        <v>57</v>
      </c>
      <c r="B2" s="3"/>
      <c r="C2" s="3"/>
      <c r="D2" s="3"/>
      <c r="E2" s="3"/>
      <c r="H2" s="4" t="s">
        <v>70</v>
      </c>
    </row>
    <row r="3" spans="1:12" x14ac:dyDescent="0.25">
      <c r="A3" s="4"/>
      <c r="B3" s="3"/>
      <c r="C3" s="3"/>
      <c r="D3" s="3"/>
      <c r="E3" s="3"/>
    </row>
    <row r="4" spans="1:12" x14ac:dyDescent="0.25">
      <c r="A4" s="4"/>
      <c r="B4" s="68" t="s">
        <v>54</v>
      </c>
      <c r="C4" s="68"/>
      <c r="D4" s="68"/>
      <c r="E4" s="68"/>
      <c r="I4" s="68" t="s">
        <v>54</v>
      </c>
      <c r="J4" s="68"/>
      <c r="K4" s="68"/>
      <c r="L4" s="68"/>
    </row>
    <row r="5" spans="1:12" x14ac:dyDescent="0.25">
      <c r="A5" s="11" t="s">
        <v>14</v>
      </c>
      <c r="B5" s="67" t="s">
        <v>7</v>
      </c>
      <c r="C5" s="67"/>
      <c r="D5" s="67" t="s">
        <v>8</v>
      </c>
      <c r="E5" s="67"/>
      <c r="H5" s="11" t="s">
        <v>14</v>
      </c>
      <c r="I5" s="67" t="s">
        <v>7</v>
      </c>
      <c r="J5" s="67"/>
      <c r="K5" s="67" t="s">
        <v>8</v>
      </c>
      <c r="L5" s="67"/>
    </row>
    <row r="6" spans="1:12" x14ac:dyDescent="0.25">
      <c r="A6" s="12" t="s">
        <v>15</v>
      </c>
      <c r="B6" s="11" t="s">
        <v>10</v>
      </c>
      <c r="C6" s="49" t="s">
        <v>64</v>
      </c>
      <c r="D6" s="11" t="s">
        <v>10</v>
      </c>
      <c r="E6" s="49" t="s">
        <v>64</v>
      </c>
      <c r="H6" s="12" t="s">
        <v>15</v>
      </c>
      <c r="I6" s="11" t="s">
        <v>10</v>
      </c>
      <c r="J6" s="11" t="s">
        <v>11</v>
      </c>
      <c r="K6" s="11" t="s">
        <v>10</v>
      </c>
      <c r="L6" s="11" t="s">
        <v>11</v>
      </c>
    </row>
    <row r="7" spans="1:12" x14ac:dyDescent="0.25">
      <c r="A7" s="11" t="s">
        <v>17</v>
      </c>
      <c r="B7" s="11" t="s">
        <v>38</v>
      </c>
      <c r="C7" s="11" t="s">
        <v>38</v>
      </c>
      <c r="D7" s="11" t="s">
        <v>38</v>
      </c>
      <c r="E7" s="11" t="s">
        <v>38</v>
      </c>
      <c r="H7" s="11" t="s">
        <v>37</v>
      </c>
      <c r="I7" s="11" t="s">
        <v>31</v>
      </c>
      <c r="J7" s="11" t="s">
        <v>31</v>
      </c>
      <c r="K7" s="11" t="s">
        <v>31</v>
      </c>
      <c r="L7" s="11" t="s">
        <v>31</v>
      </c>
    </row>
    <row r="8" spans="1:12" x14ac:dyDescent="0.25">
      <c r="A8" s="9">
        <v>0</v>
      </c>
      <c r="B8" s="10">
        <v>0.63400000000000001</v>
      </c>
      <c r="C8" s="10">
        <v>0.59599999999999997</v>
      </c>
      <c r="D8" s="10">
        <v>0.63900000000000001</v>
      </c>
      <c r="E8" s="10">
        <v>0.45</v>
      </c>
      <c r="H8" s="9">
        <v>0</v>
      </c>
      <c r="I8" s="10">
        <v>5.5529999999999999</v>
      </c>
      <c r="J8" s="10">
        <v>5.907</v>
      </c>
      <c r="K8" s="10">
        <v>5.5090000000000003</v>
      </c>
      <c r="L8" s="10">
        <v>7.8230000000000004</v>
      </c>
    </row>
    <row r="9" spans="1:12" x14ac:dyDescent="0.25">
      <c r="A9" s="9">
        <v>150</v>
      </c>
      <c r="B9" s="10">
        <v>0.63400000000000001</v>
      </c>
      <c r="C9" s="10">
        <v>0.59599999999999997</v>
      </c>
      <c r="D9" s="10">
        <v>0.63900000000000001</v>
      </c>
      <c r="E9" s="10">
        <v>0.45</v>
      </c>
      <c r="H9" s="13">
        <v>528</v>
      </c>
      <c r="I9" s="10">
        <v>5.5529999999999999</v>
      </c>
      <c r="J9" s="10">
        <v>5.907</v>
      </c>
      <c r="K9" s="10">
        <v>5.5090000000000003</v>
      </c>
      <c r="L9" s="10">
        <v>7.8230000000000004</v>
      </c>
    </row>
    <row r="10" spans="1:12" x14ac:dyDescent="0.25">
      <c r="A10" s="9">
        <v>300</v>
      </c>
      <c r="B10" s="10">
        <v>0.57599999999999996</v>
      </c>
      <c r="C10" s="10">
        <v>0.54900000000000004</v>
      </c>
      <c r="D10" s="10">
        <v>0.6</v>
      </c>
      <c r="E10" s="10">
        <v>0.4</v>
      </c>
      <c r="H10" s="13">
        <v>1055</v>
      </c>
      <c r="I10" s="10">
        <v>6.1120000000000001</v>
      </c>
      <c r="J10" s="10">
        <v>6.4119999999999999</v>
      </c>
      <c r="K10" s="10">
        <v>5.867</v>
      </c>
      <c r="L10" s="10">
        <v>8.8010000000000002</v>
      </c>
    </row>
    <row r="11" spans="1:12" x14ac:dyDescent="0.25">
      <c r="A11" s="9">
        <v>400</v>
      </c>
      <c r="B11" s="10">
        <v>0.57599999999999996</v>
      </c>
      <c r="C11" s="10">
        <v>0.54900000000000004</v>
      </c>
      <c r="D11" s="10">
        <v>0.6</v>
      </c>
      <c r="E11" s="10">
        <v>0.4</v>
      </c>
      <c r="H11" s="13">
        <v>1407</v>
      </c>
      <c r="I11" s="10">
        <v>6.1120000000000001</v>
      </c>
      <c r="J11" s="10">
        <v>6.4119999999999999</v>
      </c>
      <c r="K11" s="10">
        <v>5.827</v>
      </c>
      <c r="L11" s="10">
        <v>8.8010000000000002</v>
      </c>
    </row>
    <row r="12" spans="1:12" x14ac:dyDescent="0.25">
      <c r="A12" s="9">
        <v>600</v>
      </c>
      <c r="B12" s="10">
        <v>0.56999999999999995</v>
      </c>
      <c r="C12" s="10">
        <v>0.53900000000000003</v>
      </c>
      <c r="D12" s="10">
        <v>0.59</v>
      </c>
      <c r="E12" s="10">
        <v>0.4</v>
      </c>
      <c r="H12" s="13">
        <v>2110</v>
      </c>
      <c r="I12" s="10">
        <v>6.1760000000000002</v>
      </c>
      <c r="J12" s="10">
        <v>6.5309999999999997</v>
      </c>
      <c r="K12" s="10">
        <v>5.9669999999999996</v>
      </c>
      <c r="L12" s="10">
        <v>8.8010000000000002</v>
      </c>
    </row>
    <row r="13" spans="1:12" x14ac:dyDescent="0.25">
      <c r="A13" s="3"/>
      <c r="B13" s="69" t="s">
        <v>53</v>
      </c>
      <c r="C13" s="69"/>
      <c r="D13" s="69"/>
      <c r="E13" s="69"/>
      <c r="H13" s="3"/>
      <c r="I13" s="69" t="s">
        <v>53</v>
      </c>
      <c r="J13" s="69"/>
      <c r="K13" s="69"/>
      <c r="L13" s="69"/>
    </row>
    <row r="14" spans="1:12" x14ac:dyDescent="0.25">
      <c r="A14" s="49" t="s">
        <v>14</v>
      </c>
      <c r="B14" s="67" t="s">
        <v>7</v>
      </c>
      <c r="C14" s="67"/>
      <c r="D14" s="67" t="s">
        <v>8</v>
      </c>
      <c r="E14" s="67"/>
      <c r="H14" s="49" t="s">
        <v>14</v>
      </c>
      <c r="I14" s="67" t="s">
        <v>7</v>
      </c>
      <c r="J14" s="67"/>
      <c r="K14" s="67" t="s">
        <v>8</v>
      </c>
      <c r="L14" s="67"/>
    </row>
    <row r="15" spans="1:12" x14ac:dyDescent="0.25">
      <c r="A15" s="12" t="s">
        <v>15</v>
      </c>
      <c r="B15" s="49" t="s">
        <v>10</v>
      </c>
      <c r="C15" s="49" t="s">
        <v>64</v>
      </c>
      <c r="D15" s="49" t="s">
        <v>10</v>
      </c>
      <c r="E15" s="49" t="s">
        <v>64</v>
      </c>
      <c r="H15" s="12" t="s">
        <v>15</v>
      </c>
      <c r="I15" s="49" t="s">
        <v>10</v>
      </c>
      <c r="J15" s="49" t="s">
        <v>64</v>
      </c>
      <c r="K15" s="49" t="s">
        <v>10</v>
      </c>
      <c r="L15" s="49" t="s">
        <v>64</v>
      </c>
    </row>
    <row r="16" spans="1:12" x14ac:dyDescent="0.25">
      <c r="A16" s="49" t="s">
        <v>17</v>
      </c>
      <c r="B16" s="49" t="s">
        <v>38</v>
      </c>
      <c r="C16" s="49" t="s">
        <v>38</v>
      </c>
      <c r="D16" s="49" t="s">
        <v>38</v>
      </c>
      <c r="E16" s="49" t="s">
        <v>38</v>
      </c>
      <c r="H16" s="49" t="s">
        <v>17</v>
      </c>
      <c r="I16" s="49" t="s">
        <v>31</v>
      </c>
      <c r="J16" s="49" t="s">
        <v>31</v>
      </c>
      <c r="K16" s="49" t="s">
        <v>31</v>
      </c>
      <c r="L16" s="49" t="s">
        <v>31</v>
      </c>
    </row>
    <row r="17" spans="1:12" x14ac:dyDescent="0.25">
      <c r="A17" s="9">
        <v>0</v>
      </c>
      <c r="B17" s="10">
        <v>0.61</v>
      </c>
      <c r="C17" s="10">
        <v>0.55000000000000004</v>
      </c>
      <c r="D17" s="10">
        <v>0.69499999999999995</v>
      </c>
      <c r="E17" s="10">
        <v>0.44</v>
      </c>
      <c r="H17" s="9">
        <v>0</v>
      </c>
      <c r="I17" s="10">
        <v>5.7709999999999999</v>
      </c>
      <c r="J17" s="10">
        <v>6.4009999999999998</v>
      </c>
      <c r="K17" s="10">
        <v>5.0650000000000004</v>
      </c>
      <c r="L17" s="10">
        <v>8.0009999999999994</v>
      </c>
    </row>
    <row r="18" spans="1:12" x14ac:dyDescent="0.25">
      <c r="A18" s="9">
        <v>150</v>
      </c>
      <c r="B18" s="10">
        <v>0.61</v>
      </c>
      <c r="C18" s="10">
        <v>0.55000000000000004</v>
      </c>
      <c r="D18" s="10">
        <v>0.63500000000000001</v>
      </c>
      <c r="E18" s="10">
        <v>0.4</v>
      </c>
      <c r="H18" s="13">
        <v>528</v>
      </c>
      <c r="I18" s="10">
        <v>5.7709999999999999</v>
      </c>
      <c r="J18" s="10">
        <v>6.4009999999999998</v>
      </c>
      <c r="K18" s="10">
        <v>5.5439999999999996</v>
      </c>
      <c r="L18" s="10">
        <v>8.8010000000000002</v>
      </c>
    </row>
    <row r="19" spans="1:12" x14ac:dyDescent="0.25">
      <c r="A19" s="9">
        <v>300</v>
      </c>
      <c r="B19" s="10">
        <v>0.56000000000000005</v>
      </c>
      <c r="C19" s="10">
        <v>0.52</v>
      </c>
      <c r="D19" s="10">
        <v>0.59499999999999997</v>
      </c>
      <c r="E19" s="10">
        <v>0.39</v>
      </c>
      <c r="H19" s="13">
        <v>1055</v>
      </c>
      <c r="I19" s="10">
        <v>6.2859999999999996</v>
      </c>
      <c r="J19" s="10">
        <v>6.77</v>
      </c>
      <c r="K19" s="10">
        <v>5.9169999999999998</v>
      </c>
      <c r="L19" s="10">
        <v>9.0269999999999992</v>
      </c>
    </row>
    <row r="20" spans="1:12" x14ac:dyDescent="0.25">
      <c r="A20" s="9">
        <v>400</v>
      </c>
      <c r="B20" s="10">
        <v>0.56000000000000005</v>
      </c>
      <c r="C20" s="10">
        <v>0.5</v>
      </c>
      <c r="D20" s="10">
        <v>0.58499999999999996</v>
      </c>
      <c r="E20" s="10">
        <v>0.38</v>
      </c>
      <c r="H20" s="13">
        <v>1407</v>
      </c>
      <c r="I20" s="10">
        <v>6.2859999999999996</v>
      </c>
      <c r="J20" s="10">
        <v>7.0410000000000004</v>
      </c>
      <c r="K20" s="10">
        <v>6.0179999999999998</v>
      </c>
      <c r="L20" s="10">
        <v>9.2639999999999993</v>
      </c>
    </row>
    <row r="21" spans="1:12" x14ac:dyDescent="0.25">
      <c r="A21" s="9">
        <v>600</v>
      </c>
      <c r="B21" s="10">
        <v>0.56000000000000005</v>
      </c>
      <c r="C21" s="10">
        <v>0.5</v>
      </c>
      <c r="D21" s="10">
        <v>0.58499999999999996</v>
      </c>
      <c r="E21" s="10">
        <v>0.38</v>
      </c>
      <c r="H21" s="13">
        <v>2110</v>
      </c>
      <c r="I21" s="10">
        <v>6.2859999999999996</v>
      </c>
      <c r="J21" s="10">
        <v>7.0410000000000004</v>
      </c>
      <c r="K21" s="10">
        <v>6.0179999999999998</v>
      </c>
      <c r="L21" s="10">
        <v>9.2639999999999993</v>
      </c>
    </row>
    <row r="22" spans="1:12" x14ac:dyDescent="0.25">
      <c r="A22" s="3"/>
      <c r="C22" s="3"/>
      <c r="D22" s="3"/>
    </row>
    <row r="23" spans="1:12" x14ac:dyDescent="0.25">
      <c r="A23" s="3"/>
      <c r="C23" s="3"/>
      <c r="D23" s="3"/>
    </row>
    <row r="24" spans="1:12" x14ac:dyDescent="0.25">
      <c r="A24" s="3"/>
      <c r="C24" s="3"/>
      <c r="D24" s="3"/>
    </row>
  </sheetData>
  <sheetProtection selectLockedCells="1" selectUnlockedCells="1"/>
  <mergeCells count="12">
    <mergeCell ref="D14:E14"/>
    <mergeCell ref="B4:E4"/>
    <mergeCell ref="B13:E13"/>
    <mergeCell ref="I4:L4"/>
    <mergeCell ref="I13:L13"/>
    <mergeCell ref="I14:J14"/>
    <mergeCell ref="K14:L14"/>
    <mergeCell ref="B5:C5"/>
    <mergeCell ref="D5:E5"/>
    <mergeCell ref="I5:J5"/>
    <mergeCell ref="K5:L5"/>
    <mergeCell ref="B14:C1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4:L13"/>
  <sheetViews>
    <sheetView topLeftCell="A2" workbookViewId="0">
      <selection activeCell="O29" sqref="O29"/>
    </sheetView>
  </sheetViews>
  <sheetFormatPr defaultRowHeight="13.2" x14ac:dyDescent="0.25"/>
  <sheetData>
    <row r="4" spans="1:12" x14ac:dyDescent="0.25">
      <c r="A4" s="4" t="s">
        <v>73</v>
      </c>
      <c r="B4" s="3"/>
      <c r="C4" s="3"/>
      <c r="D4" s="3"/>
      <c r="E4" s="3"/>
      <c r="H4" s="4" t="s">
        <v>74</v>
      </c>
    </row>
    <row r="5" spans="1:12" x14ac:dyDescent="0.25">
      <c r="A5" s="4"/>
      <c r="B5" s="3"/>
      <c r="C5" s="3"/>
      <c r="D5" s="3"/>
      <c r="E5" s="3"/>
    </row>
    <row r="6" spans="1:12" x14ac:dyDescent="0.25">
      <c r="A6" s="49" t="s">
        <v>14</v>
      </c>
      <c r="B6" s="67" t="s">
        <v>7</v>
      </c>
      <c r="C6" s="67"/>
      <c r="D6" s="67" t="s">
        <v>8</v>
      </c>
      <c r="E6" s="67"/>
      <c r="H6" s="49" t="s">
        <v>14</v>
      </c>
      <c r="I6" s="67" t="s">
        <v>7</v>
      </c>
      <c r="J6" s="67"/>
      <c r="K6" s="67" t="s">
        <v>8</v>
      </c>
      <c r="L6" s="67"/>
    </row>
    <row r="7" spans="1:12" x14ac:dyDescent="0.25">
      <c r="A7" s="12" t="s">
        <v>15</v>
      </c>
      <c r="B7" s="49" t="s">
        <v>10</v>
      </c>
      <c r="C7" s="49" t="s">
        <v>75</v>
      </c>
      <c r="D7" s="49" t="s">
        <v>10</v>
      </c>
      <c r="E7" s="49" t="s">
        <v>75</v>
      </c>
      <c r="H7" s="12" t="s">
        <v>15</v>
      </c>
      <c r="I7" s="49" t="s">
        <v>10</v>
      </c>
      <c r="J7" s="49" t="s">
        <v>76</v>
      </c>
      <c r="K7" s="49" t="s">
        <v>10</v>
      </c>
      <c r="L7" s="49" t="s">
        <v>76</v>
      </c>
    </row>
    <row r="8" spans="1:12" x14ac:dyDescent="0.25">
      <c r="A8" s="49" t="s">
        <v>17</v>
      </c>
      <c r="B8" s="49" t="s">
        <v>38</v>
      </c>
      <c r="C8" s="49" t="s">
        <v>38</v>
      </c>
      <c r="D8" s="49" t="s">
        <v>38</v>
      </c>
      <c r="E8" s="49" t="s">
        <v>38</v>
      </c>
      <c r="H8" s="49" t="s">
        <v>17</v>
      </c>
      <c r="I8" s="49" t="s">
        <v>31</v>
      </c>
      <c r="J8" s="49" t="s">
        <v>31</v>
      </c>
      <c r="K8" s="49" t="s">
        <v>31</v>
      </c>
      <c r="L8" s="49" t="s">
        <v>31</v>
      </c>
    </row>
    <row r="9" spans="1:12" x14ac:dyDescent="0.25">
      <c r="A9" s="9">
        <v>0</v>
      </c>
      <c r="B9" s="70">
        <v>0.61</v>
      </c>
      <c r="C9" s="70">
        <v>0.55000000000000004</v>
      </c>
      <c r="D9" s="70">
        <v>0.69499999999999995</v>
      </c>
      <c r="E9" s="70">
        <v>0.44</v>
      </c>
      <c r="H9" s="9">
        <v>0</v>
      </c>
      <c r="I9" s="10">
        <v>5.7709999999999999</v>
      </c>
      <c r="J9" s="10">
        <v>6.4009999999999998</v>
      </c>
      <c r="K9" s="10">
        <v>5.0650000000000004</v>
      </c>
      <c r="L9" s="10">
        <v>8.0009999999999994</v>
      </c>
    </row>
    <row r="10" spans="1:12" x14ac:dyDescent="0.25">
      <c r="A10" s="9">
        <v>150</v>
      </c>
      <c r="B10" s="70">
        <v>0.61</v>
      </c>
      <c r="C10" s="70">
        <v>0.55000000000000004</v>
      </c>
      <c r="D10" s="70">
        <v>0.63500000000000001</v>
      </c>
      <c r="E10" s="70">
        <v>0.4</v>
      </c>
      <c r="H10" s="13">
        <v>528</v>
      </c>
      <c r="I10" s="10">
        <v>5.7709999999999999</v>
      </c>
      <c r="J10" s="10">
        <v>6.4009999999999998</v>
      </c>
      <c r="K10" s="10">
        <v>5.5439999999999996</v>
      </c>
      <c r="L10" s="10">
        <v>8.8010000000000002</v>
      </c>
    </row>
    <row r="11" spans="1:12" x14ac:dyDescent="0.25">
      <c r="A11" s="9">
        <v>300</v>
      </c>
      <c r="B11" s="70">
        <v>0.56000000000000005</v>
      </c>
      <c r="C11" s="70">
        <v>0.52</v>
      </c>
      <c r="D11" s="70">
        <v>0.59499999999999997</v>
      </c>
      <c r="E11" s="70">
        <v>0.39</v>
      </c>
      <c r="H11" s="13">
        <v>1055</v>
      </c>
      <c r="I11" s="10">
        <v>6.2859999999999996</v>
      </c>
      <c r="J11" s="10">
        <v>6.77</v>
      </c>
      <c r="K11" s="10">
        <v>5.9169999999999998</v>
      </c>
      <c r="L11" s="10">
        <v>9.0269999999999992</v>
      </c>
    </row>
    <row r="12" spans="1:12" x14ac:dyDescent="0.25">
      <c r="A12" s="9">
        <v>400</v>
      </c>
      <c r="B12" s="70">
        <v>0.56000000000000005</v>
      </c>
      <c r="C12" s="70">
        <v>0.5</v>
      </c>
      <c r="D12" s="70">
        <v>0.58499999999999996</v>
      </c>
      <c r="E12" s="70">
        <v>0.38</v>
      </c>
      <c r="H12" s="13">
        <v>1407</v>
      </c>
      <c r="I12" s="10">
        <v>6.2859999999999996</v>
      </c>
      <c r="J12" s="10">
        <v>7.0410000000000004</v>
      </c>
      <c r="K12" s="10">
        <v>6.0179999999999998</v>
      </c>
      <c r="L12" s="10">
        <v>9.2639999999999993</v>
      </c>
    </row>
    <row r="13" spans="1:12" x14ac:dyDescent="0.25">
      <c r="A13" s="9">
        <v>600</v>
      </c>
      <c r="B13" s="70">
        <v>0.56000000000000005</v>
      </c>
      <c r="C13" s="70">
        <v>0.5</v>
      </c>
      <c r="D13" s="70">
        <v>0.58499999999999996</v>
      </c>
      <c r="E13" s="70">
        <v>0.38</v>
      </c>
      <c r="H13" s="13">
        <v>2110</v>
      </c>
      <c r="I13" s="10">
        <v>6.2859999999999996</v>
      </c>
      <c r="J13" s="10">
        <v>7.0410000000000004</v>
      </c>
      <c r="K13" s="10">
        <v>6.0179999999999998</v>
      </c>
      <c r="L13" s="10">
        <v>9.2639999999999993</v>
      </c>
    </row>
  </sheetData>
  <sheetProtection selectLockedCells="1" selectUnlockedCells="1"/>
  <mergeCells count="4">
    <mergeCell ref="B6:C6"/>
    <mergeCell ref="D6:E6"/>
    <mergeCell ref="I6:J6"/>
    <mergeCell ref="K6:L6"/>
  </mergeCells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5" sqref="A25"/>
    </sheetView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2"/>
  <sheetViews>
    <sheetView zoomScaleNormal="100" workbookViewId="0">
      <selection activeCell="B9" sqref="B9"/>
    </sheetView>
  </sheetViews>
  <sheetFormatPr defaultRowHeight="13.2" x14ac:dyDescent="0.25"/>
  <cols>
    <col min="1" max="1" width="33.6640625" customWidth="1"/>
    <col min="2" max="2" width="12.5546875" customWidth="1"/>
    <col min="3" max="3" width="13.21875" customWidth="1"/>
    <col min="4" max="4" width="91.88671875" customWidth="1"/>
    <col min="13" max="15" width="0" hidden="1" customWidth="1"/>
  </cols>
  <sheetData>
    <row r="1" spans="1:14" ht="15.6" x14ac:dyDescent="0.3">
      <c r="A1" s="63" t="s">
        <v>93</v>
      </c>
      <c r="B1" s="16"/>
      <c r="C1" s="16"/>
      <c r="D1" s="16"/>
    </row>
    <row r="2" spans="1:14" x14ac:dyDescent="0.25">
      <c r="A2" s="1" t="s">
        <v>18</v>
      </c>
      <c r="C2" s="14"/>
    </row>
    <row r="3" spans="1:14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</row>
    <row r="4" spans="1:14" ht="19.95" customHeight="1" x14ac:dyDescent="0.25">
      <c r="A4" s="25" t="s">
        <v>0</v>
      </c>
      <c r="B4" s="26">
        <v>600</v>
      </c>
      <c r="C4" s="27" t="s">
        <v>1</v>
      </c>
      <c r="D4" s="28" t="s">
        <v>55</v>
      </c>
      <c r="N4" s="64" t="s">
        <v>7</v>
      </c>
    </row>
    <row r="5" spans="1:14" ht="19.95" customHeight="1" x14ac:dyDescent="0.25">
      <c r="A5" s="25" t="s">
        <v>6</v>
      </c>
      <c r="B5" s="26" t="s">
        <v>7</v>
      </c>
      <c r="C5" s="27" t="s">
        <v>9</v>
      </c>
      <c r="D5" s="28" t="s">
        <v>56</v>
      </c>
      <c r="N5" s="64" t="s">
        <v>8</v>
      </c>
    </row>
    <row r="6" spans="1:14" ht="19.95" hidden="1" customHeight="1" x14ac:dyDescent="0.25">
      <c r="A6" s="38" t="s">
        <v>43</v>
      </c>
      <c r="B6" s="39">
        <f>IF(B5="A",0,2)</f>
        <v>0</v>
      </c>
      <c r="C6" s="40"/>
      <c r="D6" s="38" t="s">
        <v>59</v>
      </c>
    </row>
    <row r="7" spans="1:14" ht="19.95" customHeight="1" x14ac:dyDescent="0.25">
      <c r="A7" s="28" t="s">
        <v>39</v>
      </c>
      <c r="B7" s="29">
        <f>VLOOKUP($B$4,'Efficiency 2010'!$A$6:$E$9,$B$6+2)</f>
        <v>0.56999999999999995</v>
      </c>
      <c r="C7" s="27" t="s">
        <v>38</v>
      </c>
      <c r="D7" s="28" t="s">
        <v>100</v>
      </c>
    </row>
    <row r="8" spans="1:14" ht="19.95" customHeight="1" x14ac:dyDescent="0.25">
      <c r="A8" s="28" t="s">
        <v>40</v>
      </c>
      <c r="B8" s="29">
        <f>VLOOKUP($B$4,'Efficiency 2010'!$A$6:$E$9,$B$6+3)</f>
        <v>0.53900000000000003</v>
      </c>
      <c r="C8" s="27" t="s">
        <v>38</v>
      </c>
      <c r="D8" s="28" t="s">
        <v>101</v>
      </c>
    </row>
    <row r="9" spans="1:14" ht="19.95" customHeight="1" x14ac:dyDescent="0.25">
      <c r="A9" s="25" t="s">
        <v>25</v>
      </c>
      <c r="B9" s="30">
        <v>42</v>
      </c>
      <c r="C9" s="46" t="s">
        <v>46</v>
      </c>
      <c r="D9" s="28" t="s">
        <v>62</v>
      </c>
    </row>
    <row r="10" spans="1:14" ht="19.95" customHeight="1" x14ac:dyDescent="0.25">
      <c r="A10" s="25" t="s">
        <v>28</v>
      </c>
      <c r="B10" s="30">
        <v>91.16</v>
      </c>
      <c r="C10" s="46" t="s">
        <v>46</v>
      </c>
      <c r="D10" s="25" t="s">
        <v>26</v>
      </c>
    </row>
    <row r="11" spans="1:14" ht="19.95" customHeight="1" x14ac:dyDescent="0.25">
      <c r="A11" s="28" t="s">
        <v>21</v>
      </c>
      <c r="B11" s="31">
        <f>B10-B9</f>
        <v>49.16</v>
      </c>
      <c r="C11" s="46" t="s">
        <v>46</v>
      </c>
      <c r="D11" s="25" t="s">
        <v>13</v>
      </c>
    </row>
    <row r="12" spans="1:14" ht="19.95" hidden="1" customHeight="1" x14ac:dyDescent="0.25">
      <c r="A12" s="38" t="s">
        <v>22</v>
      </c>
      <c r="B12" s="42" t="b">
        <f>AND(B11&gt;=20,B11&lt;=80)</f>
        <v>1</v>
      </c>
      <c r="C12" s="40"/>
      <c r="D12" s="38" t="s">
        <v>59</v>
      </c>
    </row>
    <row r="13" spans="1:14" ht="19.95" customHeight="1" x14ac:dyDescent="0.25">
      <c r="A13" s="28" t="s">
        <v>22</v>
      </c>
      <c r="B13" s="29" t="str">
        <f>IF(B12=TRUE,"OK","NOT OK")</f>
        <v>OK</v>
      </c>
      <c r="C13" s="46" t="s">
        <v>46</v>
      </c>
      <c r="D13" s="28" t="s">
        <v>87</v>
      </c>
    </row>
    <row r="14" spans="1:14" ht="19.95" customHeight="1" x14ac:dyDescent="0.25">
      <c r="A14" s="25" t="s">
        <v>7</v>
      </c>
      <c r="B14" s="32">
        <f>0.00000014592*B11^4-0.0000346496*B11^3+0.00314196*B11^2-0.147199*B11+3.9302</f>
        <v>1.0227759827243705</v>
      </c>
      <c r="C14" s="45" t="s">
        <v>45</v>
      </c>
      <c r="D14" s="28" t="s">
        <v>23</v>
      </c>
    </row>
    <row r="15" spans="1:14" ht="19.95" customHeight="1" x14ac:dyDescent="0.25">
      <c r="A15" s="25" t="s">
        <v>8</v>
      </c>
      <c r="B15" s="32">
        <f>0.0015*B9+0.934</f>
        <v>0.99700000000000011</v>
      </c>
      <c r="C15" s="45" t="s">
        <v>45</v>
      </c>
      <c r="D15" s="28" t="s">
        <v>94</v>
      </c>
    </row>
    <row r="16" spans="1:14" ht="19.95" customHeight="1" x14ac:dyDescent="0.25">
      <c r="A16" s="25" t="s">
        <v>2</v>
      </c>
      <c r="B16" s="32">
        <f>IF(B12=TRUE,(B14*B15),"Error check lift")</f>
        <v>1.0197076547761976</v>
      </c>
      <c r="C16" s="45" t="s">
        <v>45</v>
      </c>
      <c r="D16" s="28" t="s">
        <v>27</v>
      </c>
    </row>
    <row r="17" spans="1:7" ht="19.95" customHeight="1" x14ac:dyDescent="0.25">
      <c r="A17" s="25" t="s">
        <v>16</v>
      </c>
      <c r="B17" s="29">
        <f>B7/B16</f>
        <v>0.55898374139900109</v>
      </c>
      <c r="C17" s="27" t="s">
        <v>38</v>
      </c>
      <c r="D17" s="33" t="s">
        <v>41</v>
      </c>
    </row>
    <row r="18" spans="1:7" ht="19.95" customHeight="1" x14ac:dyDescent="0.25">
      <c r="A18" s="23" t="s">
        <v>63</v>
      </c>
      <c r="B18" s="29">
        <f>B8/B16</f>
        <v>0.52858287125273973</v>
      </c>
      <c r="C18" s="27" t="s">
        <v>38</v>
      </c>
      <c r="D18" s="25" t="s">
        <v>42</v>
      </c>
    </row>
    <row r="19" spans="1:7" ht="19.95" customHeight="1" x14ac:dyDescent="0.25">
      <c r="A19" s="34"/>
      <c r="B19" s="21"/>
      <c r="C19" s="35"/>
      <c r="D19" s="34"/>
      <c r="G19" s="3"/>
    </row>
    <row r="20" spans="1:7" ht="19.95" customHeight="1" x14ac:dyDescent="0.25">
      <c r="A20" s="34" t="s">
        <v>19</v>
      </c>
      <c r="B20" s="36"/>
      <c r="C20" s="35"/>
      <c r="D20" s="34"/>
    </row>
    <row r="21" spans="1:7" ht="19.95" customHeight="1" x14ac:dyDescent="0.25">
      <c r="A21" s="34" t="s">
        <v>20</v>
      </c>
      <c r="B21" s="44" t="s">
        <v>44</v>
      </c>
      <c r="C21" s="35"/>
      <c r="D21" s="34"/>
    </row>
    <row r="22" spans="1:7" x14ac:dyDescent="0.25">
      <c r="D22" s="3"/>
    </row>
  </sheetData>
  <sheetProtection password="D183" sheet="1" objects="1" scenarios="1"/>
  <dataValidations count="3">
    <dataValidation type="decimal" operator="lessThanOrEqual" allowBlank="1" showInputMessage="1" showErrorMessage="1" error="Above the upper limit" sqref="B10">
      <formula1>115</formula1>
    </dataValidation>
    <dataValidation type="decimal" operator="greaterThanOrEqual" allowBlank="1" showInputMessage="1" showErrorMessage="1" error="Below the lower limit" sqref="B9">
      <formula1>36</formula1>
    </dataValidation>
    <dataValidation type="list" allowBlank="1" showInputMessage="1" showErrorMessage="1" promptTitle="Efficiency Path" prompt="Select either path A or Path B" sqref="B5">
      <formula1>$N$4:$N$5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N21"/>
  <sheetViews>
    <sheetView zoomScaleNormal="100" workbookViewId="0">
      <selection activeCell="A28" sqref="A28"/>
    </sheetView>
  </sheetViews>
  <sheetFormatPr defaultRowHeight="13.2" x14ac:dyDescent="0.25"/>
  <cols>
    <col min="1" max="1" width="35.77734375" customWidth="1"/>
    <col min="2" max="2" width="12.33203125" customWidth="1"/>
    <col min="3" max="3" width="13.44140625" customWidth="1"/>
    <col min="4" max="4" width="95.88671875" customWidth="1"/>
    <col min="14" max="14" width="0" hidden="1" customWidth="1"/>
  </cols>
  <sheetData>
    <row r="1" spans="1:14" ht="15.6" x14ac:dyDescent="0.3">
      <c r="A1" s="63" t="s">
        <v>93</v>
      </c>
    </row>
    <row r="2" spans="1:14" x14ac:dyDescent="0.25">
      <c r="A2" s="1" t="s">
        <v>35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</row>
    <row r="4" spans="1:14" ht="19.95" customHeight="1" x14ac:dyDescent="0.25">
      <c r="A4" s="25" t="s">
        <v>0</v>
      </c>
      <c r="B4" s="26">
        <v>2110</v>
      </c>
      <c r="C4" s="27" t="s">
        <v>29</v>
      </c>
      <c r="D4" s="28" t="s">
        <v>55</v>
      </c>
    </row>
    <row r="5" spans="1:14" ht="19.95" customHeight="1" x14ac:dyDescent="0.25">
      <c r="A5" s="25" t="s">
        <v>6</v>
      </c>
      <c r="B5" s="26" t="s">
        <v>7</v>
      </c>
      <c r="C5" s="27" t="s">
        <v>9</v>
      </c>
      <c r="D5" s="28" t="s">
        <v>56</v>
      </c>
      <c r="N5" s="64" t="s">
        <v>7</v>
      </c>
    </row>
    <row r="6" spans="1:14" ht="19.95" hidden="1" customHeight="1" x14ac:dyDescent="0.25">
      <c r="A6" s="38" t="s">
        <v>43</v>
      </c>
      <c r="B6" s="39">
        <f>IF(B5="A",0,2)</f>
        <v>0</v>
      </c>
      <c r="C6" s="40"/>
      <c r="D6" s="41"/>
      <c r="N6" s="57"/>
    </row>
    <row r="7" spans="1:14" ht="19.95" customHeight="1" x14ac:dyDescent="0.25">
      <c r="A7" s="25" t="s">
        <v>5</v>
      </c>
      <c r="B7" s="29">
        <f>VLOOKUP($B$4,'Efficiency 2010'!$A$16:$E$19,$B$6+2)</f>
        <v>6.17</v>
      </c>
      <c r="C7" s="62" t="s">
        <v>104</v>
      </c>
      <c r="D7" s="28" t="s">
        <v>102</v>
      </c>
      <c r="N7" s="64" t="s">
        <v>8</v>
      </c>
    </row>
    <row r="8" spans="1:14" ht="19.95" customHeight="1" x14ac:dyDescent="0.25">
      <c r="A8" s="25" t="s">
        <v>32</v>
      </c>
      <c r="B8" s="29">
        <f>VLOOKUP($B$4,'Efficiency 2010'!$A$16:$E$19,$B$6+3)</f>
        <v>6.5250000000000004</v>
      </c>
      <c r="C8" s="62" t="s">
        <v>104</v>
      </c>
      <c r="D8" s="28" t="s">
        <v>103</v>
      </c>
    </row>
    <row r="9" spans="1:14" ht="19.95" customHeight="1" x14ac:dyDescent="0.25">
      <c r="A9" s="25" t="s">
        <v>25</v>
      </c>
      <c r="B9" s="30">
        <v>7</v>
      </c>
      <c r="C9" s="46" t="s">
        <v>47</v>
      </c>
      <c r="D9" s="28" t="s">
        <v>95</v>
      </c>
    </row>
    <row r="10" spans="1:14" ht="19.95" customHeight="1" x14ac:dyDescent="0.25">
      <c r="A10" s="25" t="s">
        <v>28</v>
      </c>
      <c r="B10" s="30">
        <v>37</v>
      </c>
      <c r="C10" s="46" t="s">
        <v>47</v>
      </c>
      <c r="D10" s="28" t="s">
        <v>96</v>
      </c>
    </row>
    <row r="11" spans="1:14" ht="19.95" customHeight="1" x14ac:dyDescent="0.25">
      <c r="A11" s="28" t="s">
        <v>21</v>
      </c>
      <c r="B11" s="31">
        <f>B10-B9</f>
        <v>30</v>
      </c>
      <c r="C11" s="46" t="s">
        <v>67</v>
      </c>
      <c r="D11" s="25" t="s">
        <v>13</v>
      </c>
    </row>
    <row r="12" spans="1:14" ht="19.95" hidden="1" customHeight="1" x14ac:dyDescent="0.25">
      <c r="A12" s="38" t="s">
        <v>22</v>
      </c>
      <c r="B12" s="42" t="b">
        <f>AND(B11&gt;=11.1,B11&lt;=44.4)</f>
        <v>1</v>
      </c>
      <c r="C12" s="40"/>
      <c r="D12" s="41"/>
    </row>
    <row r="13" spans="1:14" ht="19.95" customHeight="1" x14ac:dyDescent="0.25">
      <c r="A13" s="28" t="s">
        <v>22</v>
      </c>
      <c r="B13" s="29" t="str">
        <f>IF(B12=TRUE,"OK","NOT OK")</f>
        <v>OK</v>
      </c>
      <c r="C13" s="45" t="s">
        <v>67</v>
      </c>
      <c r="D13" s="28" t="s">
        <v>97</v>
      </c>
    </row>
    <row r="14" spans="1:14" ht="19.95" customHeight="1" x14ac:dyDescent="0.25">
      <c r="A14" s="25" t="s">
        <v>7</v>
      </c>
      <c r="B14" s="32">
        <f>0.0000015318*B11^4-0.000202076*B11^3+0.01018*B11^2-0.264958*B11+3.9302</f>
        <v>0.92816599999999827</v>
      </c>
      <c r="C14" s="45" t="s">
        <v>45</v>
      </c>
      <c r="D14" s="28" t="s">
        <v>98</v>
      </c>
    </row>
    <row r="15" spans="1:14" ht="19.95" customHeight="1" x14ac:dyDescent="0.25">
      <c r="A15" s="25" t="s">
        <v>8</v>
      </c>
      <c r="B15" s="32">
        <f>0.0027*B9+0.982</f>
        <v>1.0008999999999999</v>
      </c>
      <c r="C15" s="45" t="s">
        <v>45</v>
      </c>
      <c r="D15" s="28" t="s">
        <v>89</v>
      </c>
    </row>
    <row r="16" spans="1:14" ht="19.95" customHeight="1" x14ac:dyDescent="0.25">
      <c r="A16" s="25" t="s">
        <v>2</v>
      </c>
      <c r="B16" s="32">
        <f>IF(B12=TRUE,(B14*B15),"Error check lift")</f>
        <v>0.92900134939999812</v>
      </c>
      <c r="C16" s="45" t="s">
        <v>45</v>
      </c>
      <c r="D16" s="28" t="s">
        <v>27</v>
      </c>
    </row>
    <row r="17" spans="1:4" ht="19.95" customHeight="1" x14ac:dyDescent="0.25">
      <c r="A17" s="25" t="s">
        <v>16</v>
      </c>
      <c r="B17" s="29">
        <f>B7*B16</f>
        <v>5.7319383257979881</v>
      </c>
      <c r="C17" s="62" t="s">
        <v>104</v>
      </c>
      <c r="D17" s="33" t="s">
        <v>33</v>
      </c>
    </row>
    <row r="18" spans="1:4" ht="19.95" customHeight="1" x14ac:dyDescent="0.25">
      <c r="A18" s="23" t="s">
        <v>63</v>
      </c>
      <c r="B18" s="29">
        <f>B8*B16</f>
        <v>6.0617338048349882</v>
      </c>
      <c r="C18" s="62" t="s">
        <v>104</v>
      </c>
      <c r="D18" s="25" t="s">
        <v>34</v>
      </c>
    </row>
    <row r="19" spans="1:4" ht="19.95" customHeight="1" x14ac:dyDescent="0.25">
      <c r="A19" s="3"/>
      <c r="C19" s="3"/>
      <c r="D19" s="3"/>
    </row>
    <row r="20" spans="1:4" ht="19.95" customHeight="1" x14ac:dyDescent="0.25">
      <c r="A20" s="3" t="s">
        <v>19</v>
      </c>
      <c r="B20" s="5"/>
      <c r="C20" s="3"/>
      <c r="D20" s="56" t="s">
        <v>99</v>
      </c>
    </row>
    <row r="21" spans="1:4" ht="19.95" customHeight="1" x14ac:dyDescent="0.25">
      <c r="A21" s="3" t="s">
        <v>20</v>
      </c>
      <c r="B21" s="48" t="s">
        <v>44</v>
      </c>
      <c r="C21" s="3"/>
    </row>
  </sheetData>
  <sheetProtection password="D183" sheet="1" objects="1" scenarios="1"/>
  <dataValidations disablePrompts="1" count="3">
    <dataValidation type="decimal" operator="lessThanOrEqual" allowBlank="1" showInputMessage="1" showErrorMessage="1" error="Above the upper limit" sqref="B10">
      <formula1>46.1</formula1>
    </dataValidation>
    <dataValidation type="decimal" operator="greaterThanOrEqual" allowBlank="1" showInputMessage="1" showErrorMessage="1" error="Below the lower limit" sqref="B9">
      <formula1>2.2</formula1>
    </dataValidation>
    <dataValidation type="list" allowBlank="1" showInputMessage="1" showErrorMessage="1" promptTitle="Efficiency Path" prompt="Select Path A or Path B" sqref="B5">
      <formula1>$N$5:$N$7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N25"/>
  <sheetViews>
    <sheetView showGridLines="0" topLeftCell="A2" zoomScaleNormal="100" workbookViewId="0">
      <selection activeCell="D22" sqref="D22"/>
    </sheetView>
  </sheetViews>
  <sheetFormatPr defaultRowHeight="13.2" x14ac:dyDescent="0.25"/>
  <cols>
    <col min="1" max="1" width="31.44140625" customWidth="1"/>
    <col min="2" max="2" width="17.33203125" customWidth="1"/>
    <col min="3" max="3" width="14.88671875" style="14" customWidth="1"/>
    <col min="4" max="4" width="90.6640625" customWidth="1"/>
    <col min="14" max="14" width="17.109375" customWidth="1"/>
  </cols>
  <sheetData>
    <row r="1" spans="1:14" ht="15.6" x14ac:dyDescent="0.3">
      <c r="A1" s="63" t="s">
        <v>48</v>
      </c>
      <c r="B1" s="16"/>
      <c r="C1" s="16"/>
      <c r="D1" s="16"/>
    </row>
    <row r="2" spans="1:14" x14ac:dyDescent="0.25">
      <c r="A2" s="1" t="s">
        <v>18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  <c r="N3" s="43" t="s">
        <v>7</v>
      </c>
    </row>
    <row r="4" spans="1:14" s="21" customFormat="1" ht="19.95" customHeight="1" x14ac:dyDescent="0.25">
      <c r="A4" s="23" t="s">
        <v>49</v>
      </c>
      <c r="B4" s="37" t="s">
        <v>53</v>
      </c>
      <c r="C4" s="50" t="s">
        <v>50</v>
      </c>
      <c r="D4" s="24" t="s">
        <v>51</v>
      </c>
      <c r="N4" s="43" t="s">
        <v>8</v>
      </c>
    </row>
    <row r="5" spans="1:14" s="21" customFormat="1" ht="19.95" customHeight="1" x14ac:dyDescent="0.25">
      <c r="A5" s="25" t="s">
        <v>0</v>
      </c>
      <c r="B5" s="26">
        <v>600</v>
      </c>
      <c r="C5" s="27" t="s">
        <v>1</v>
      </c>
      <c r="D5" s="28" t="s">
        <v>55</v>
      </c>
      <c r="N5" s="22"/>
    </row>
    <row r="6" spans="1:14" s="21" customFormat="1" ht="19.95" customHeight="1" x14ac:dyDescent="0.25">
      <c r="A6" s="25" t="s">
        <v>6</v>
      </c>
      <c r="B6" s="26" t="s">
        <v>7</v>
      </c>
      <c r="C6" s="27" t="s">
        <v>9</v>
      </c>
      <c r="D6" s="28" t="s">
        <v>56</v>
      </c>
      <c r="N6" s="22"/>
    </row>
    <row r="7" spans="1:14" s="21" customFormat="1" ht="19.95" hidden="1" customHeight="1" x14ac:dyDescent="0.25">
      <c r="A7" s="38" t="s">
        <v>43</v>
      </c>
      <c r="B7" s="39">
        <f>IF(B6="A",0,2)</f>
        <v>0</v>
      </c>
      <c r="C7" s="40"/>
      <c r="D7" s="38" t="s">
        <v>59</v>
      </c>
      <c r="N7" s="22"/>
    </row>
    <row r="8" spans="1:14" s="21" customFormat="1" ht="19.95" customHeight="1" x14ac:dyDescent="0.25">
      <c r="A8" s="28" t="s">
        <v>39</v>
      </c>
      <c r="B8" s="29">
        <f>VLOOKUP($B$5,IF($B$4="Before 1/1/2015",'Efficiency 2013 '!$A$8:$E$12,'Efficiency 2013 '!$A$17:$E$21),$B$7+2)</f>
        <v>0.56000000000000005</v>
      </c>
      <c r="C8" s="27" t="s">
        <v>38</v>
      </c>
      <c r="D8" s="28" t="s">
        <v>61</v>
      </c>
      <c r="N8" s="51" t="s">
        <v>54</v>
      </c>
    </row>
    <row r="9" spans="1:14" s="21" customFormat="1" ht="19.95" customHeight="1" x14ac:dyDescent="0.25">
      <c r="A9" s="28" t="s">
        <v>40</v>
      </c>
      <c r="B9" s="29">
        <f>VLOOKUP($B$5,IF($B$4="Before 1/1/2015",'Efficiency 2013 '!$A$8:$E$12,'Efficiency 2013 '!$A$17:$E$21),$B$7+3)</f>
        <v>0.5</v>
      </c>
      <c r="C9" s="27" t="s">
        <v>38</v>
      </c>
      <c r="D9" s="28" t="s">
        <v>60</v>
      </c>
      <c r="N9" s="51" t="s">
        <v>53</v>
      </c>
    </row>
    <row r="10" spans="1:14" s="21" customFormat="1" ht="19.95" customHeight="1" x14ac:dyDescent="0.25">
      <c r="A10" s="25" t="s">
        <v>25</v>
      </c>
      <c r="B10" s="30">
        <v>42</v>
      </c>
      <c r="C10" s="46" t="s">
        <v>46</v>
      </c>
      <c r="D10" s="28" t="s">
        <v>62</v>
      </c>
    </row>
    <row r="11" spans="1:14" s="21" customFormat="1" ht="19.95" customHeight="1" x14ac:dyDescent="0.25">
      <c r="A11" s="25" t="s">
        <v>28</v>
      </c>
      <c r="B11" s="30">
        <v>91.16</v>
      </c>
      <c r="C11" s="46" t="s">
        <v>46</v>
      </c>
      <c r="D11" s="25" t="s">
        <v>26</v>
      </c>
    </row>
    <row r="12" spans="1:14" s="21" customFormat="1" ht="19.95" customHeight="1" x14ac:dyDescent="0.25">
      <c r="A12" s="28" t="s">
        <v>21</v>
      </c>
      <c r="B12" s="31">
        <f>B11-B10</f>
        <v>49.16</v>
      </c>
      <c r="C12" s="46" t="s">
        <v>46</v>
      </c>
      <c r="D12" s="25" t="s">
        <v>13</v>
      </c>
    </row>
    <row r="13" spans="1:14" s="21" customFormat="1" ht="19.95" hidden="1" customHeight="1" x14ac:dyDescent="0.25">
      <c r="A13" s="38" t="s">
        <v>22</v>
      </c>
      <c r="B13" s="42" t="b">
        <f>AND(B12&gt;=20,B12&lt;=80)</f>
        <v>1</v>
      </c>
      <c r="C13" s="40"/>
      <c r="D13" s="38" t="s">
        <v>59</v>
      </c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6" t="s">
        <v>46</v>
      </c>
      <c r="D14" s="28" t="s">
        <v>87</v>
      </c>
    </row>
    <row r="15" spans="1:14" s="21" customFormat="1" ht="19.95" customHeight="1" x14ac:dyDescent="0.25">
      <c r="A15" s="25" t="s">
        <v>7</v>
      </c>
      <c r="B15" s="32">
        <f>0.00000014592*B12^4-0.0000346496*B12^3+0.00314196*B12^2-0.147199*B12+3.9302</f>
        <v>1.0227759827243705</v>
      </c>
      <c r="C15" s="45" t="s">
        <v>45</v>
      </c>
      <c r="D15" s="28" t="s">
        <v>23</v>
      </c>
    </row>
    <row r="16" spans="1:14" s="21" customFormat="1" ht="19.95" customHeight="1" x14ac:dyDescent="0.25">
      <c r="A16" s="25" t="s">
        <v>8</v>
      </c>
      <c r="B16" s="32">
        <f>0.0015*B10+0.934</f>
        <v>0.99700000000000011</v>
      </c>
      <c r="C16" s="45" t="s">
        <v>45</v>
      </c>
      <c r="D16" s="28" t="s">
        <v>24</v>
      </c>
    </row>
    <row r="17" spans="1:4" s="21" customFormat="1" ht="19.95" customHeight="1" x14ac:dyDescent="0.25">
      <c r="A17" s="25" t="s">
        <v>2</v>
      </c>
      <c r="B17" s="32">
        <f>IF(B13=TRUE,(B15*B16),"Error check lift")</f>
        <v>1.0197076547761976</v>
      </c>
      <c r="C17" s="45" t="s">
        <v>45</v>
      </c>
      <c r="D17" s="28" t="s">
        <v>27</v>
      </c>
    </row>
    <row r="18" spans="1:4" s="21" customFormat="1" ht="19.95" customHeight="1" x14ac:dyDescent="0.25">
      <c r="A18" s="25" t="s">
        <v>16</v>
      </c>
      <c r="B18" s="29">
        <f>B8/B17</f>
        <v>0.54917700909375555</v>
      </c>
      <c r="C18" s="27" t="s">
        <v>38</v>
      </c>
      <c r="D18" s="33" t="s">
        <v>41</v>
      </c>
    </row>
    <row r="19" spans="1:4" s="21" customFormat="1" ht="19.95" customHeight="1" x14ac:dyDescent="0.25">
      <c r="A19" s="23" t="s">
        <v>63</v>
      </c>
      <c r="B19" s="29">
        <f>B9/B17</f>
        <v>0.49033661526228173</v>
      </c>
      <c r="C19" s="27" t="s">
        <v>38</v>
      </c>
      <c r="D19" s="25" t="s">
        <v>42</v>
      </c>
    </row>
    <row r="20" spans="1:4" s="21" customFormat="1" ht="19.95" customHeight="1" x14ac:dyDescent="0.25">
      <c r="A20" s="34"/>
      <c r="C20" s="35"/>
      <c r="D20" s="34"/>
    </row>
    <row r="21" spans="1:4" s="21" customFormat="1" ht="19.95" customHeight="1" x14ac:dyDescent="0.25">
      <c r="A21" s="34" t="s">
        <v>19</v>
      </c>
      <c r="B21" s="36"/>
      <c r="C21" s="35"/>
      <c r="D21" s="34"/>
    </row>
    <row r="22" spans="1:4" s="21" customFormat="1" ht="19.95" customHeight="1" x14ac:dyDescent="0.25">
      <c r="A22" s="34" t="s">
        <v>20</v>
      </c>
      <c r="B22" s="44" t="s">
        <v>44</v>
      </c>
      <c r="C22" s="35"/>
      <c r="D22" s="34"/>
    </row>
    <row r="23" spans="1:4" x14ac:dyDescent="0.25">
      <c r="C23" s="15"/>
      <c r="D23" s="3"/>
    </row>
    <row r="25" spans="1:4" x14ac:dyDescent="0.25">
      <c r="B25" s="2"/>
    </row>
  </sheetData>
  <phoneticPr fontId="0" type="noConversion"/>
  <dataValidations disablePrompts="1" count="4">
    <dataValidation type="list" allowBlank="1" showInputMessage="1" showErrorMessage="1" promptTitle="Efficiency Path" prompt="Select either path A or Path B" sqref="B6">
      <formula1>$N$3:$N$4</formula1>
    </dataValidation>
    <dataValidation type="decimal" operator="greaterThanOrEqual" allowBlank="1" showInputMessage="1" showErrorMessage="1" error="Below the lower limit" sqref="B10">
      <formula1>36</formula1>
    </dataValidation>
    <dataValidation type="decimal" operator="lessThanOrEqual" allowBlank="1" showInputMessage="1" showErrorMessage="1" error="Above the upper limit" sqref="B11">
      <formula1>115</formula1>
    </dataValidation>
    <dataValidation type="list" allowBlank="1" showInputMessage="1" showErrorMessage="1" promptTitle="Effective Date" prompt="Select before 1/1/2015 or after 1/1/2015" sqref="B4">
      <formula1>$N$8:$N$9</formula1>
    </dataValidation>
  </dataValidations>
  <pageMargins left="0.75" right="0.75" top="1" bottom="1" header="0.5" footer="0.5"/>
  <pageSetup orientation="portrait" r:id="rId1"/>
  <headerFooter alignWithMargins="0"/>
  <cellWatches>
    <cellWatch r="B11"/>
  </cellWatch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N31"/>
  <sheetViews>
    <sheetView showGridLines="0" zoomScaleNormal="100" workbookViewId="0">
      <selection activeCell="C19" sqref="C19"/>
    </sheetView>
  </sheetViews>
  <sheetFormatPr defaultRowHeight="13.2" x14ac:dyDescent="0.25"/>
  <cols>
    <col min="1" max="1" width="33.21875" customWidth="1"/>
    <col min="2" max="2" width="13.21875" customWidth="1"/>
    <col min="3" max="3" width="12.88671875" customWidth="1"/>
    <col min="4" max="4" width="92.33203125" customWidth="1"/>
    <col min="5" max="5" width="12.33203125" customWidth="1"/>
    <col min="14" max="14" width="17.33203125" customWidth="1"/>
  </cols>
  <sheetData>
    <row r="1" spans="1:14" ht="15.6" x14ac:dyDescent="0.3">
      <c r="A1" s="63" t="s">
        <v>48</v>
      </c>
    </row>
    <row r="2" spans="1:14" x14ac:dyDescent="0.25">
      <c r="A2" s="1" t="s">
        <v>35</v>
      </c>
    </row>
    <row r="3" spans="1:14" s="21" customFormat="1" ht="19.95" customHeight="1" x14ac:dyDescent="0.25">
      <c r="A3" s="17" t="s">
        <v>3</v>
      </c>
      <c r="B3" s="18" t="s">
        <v>4</v>
      </c>
      <c r="C3" s="20" t="s">
        <v>58</v>
      </c>
      <c r="D3" s="20" t="s">
        <v>12</v>
      </c>
      <c r="N3" s="47" t="s">
        <v>7</v>
      </c>
    </row>
    <row r="4" spans="1:14" s="21" customFormat="1" ht="19.95" customHeight="1" x14ac:dyDescent="0.25">
      <c r="A4" s="23" t="s">
        <v>49</v>
      </c>
      <c r="B4" s="37" t="s">
        <v>69</v>
      </c>
      <c r="C4" s="50" t="s">
        <v>50</v>
      </c>
      <c r="D4" s="24" t="s">
        <v>51</v>
      </c>
      <c r="N4" s="47" t="s">
        <v>8</v>
      </c>
    </row>
    <row r="5" spans="1:14" s="21" customFormat="1" ht="19.95" customHeight="1" x14ac:dyDescent="0.25">
      <c r="A5" s="25" t="s">
        <v>0</v>
      </c>
      <c r="B5" s="26">
        <v>2110</v>
      </c>
      <c r="C5" s="27" t="s">
        <v>29</v>
      </c>
      <c r="D5" s="28" t="s">
        <v>55</v>
      </c>
    </row>
    <row r="6" spans="1:14" s="21" customFormat="1" ht="19.95" customHeight="1" x14ac:dyDescent="0.25">
      <c r="A6" s="25" t="s">
        <v>6</v>
      </c>
      <c r="B6" s="26" t="s">
        <v>7</v>
      </c>
      <c r="C6" s="27" t="s">
        <v>9</v>
      </c>
      <c r="D6" s="28" t="s">
        <v>56</v>
      </c>
    </row>
    <row r="7" spans="1:14" s="21" customFormat="1" ht="19.95" hidden="1" customHeight="1" x14ac:dyDescent="0.25">
      <c r="A7" s="38" t="s">
        <v>43</v>
      </c>
      <c r="B7" s="39">
        <f>IF(B6="A",0,2)</f>
        <v>0</v>
      </c>
      <c r="C7" s="40"/>
      <c r="D7" s="41"/>
    </row>
    <row r="8" spans="1:14" s="21" customFormat="1" ht="19.95" customHeight="1" x14ac:dyDescent="0.25">
      <c r="A8" s="25" t="s">
        <v>5</v>
      </c>
      <c r="B8" s="29">
        <f>VLOOKUP($B$5,IF($B$4="Before 1/1/2015",'Efficiency 2013 '!$H$8:$L$12,'Efficiency 2013 '!$H$17:$L$21),$B$7+2)</f>
        <v>6.2859999999999996</v>
      </c>
      <c r="C8" s="62" t="s">
        <v>104</v>
      </c>
      <c r="D8" s="28" t="s">
        <v>71</v>
      </c>
    </row>
    <row r="9" spans="1:14" s="21" customFormat="1" ht="19.95" customHeight="1" x14ac:dyDescent="0.25">
      <c r="A9" s="25" t="s">
        <v>32</v>
      </c>
      <c r="B9" s="29">
        <f>VLOOKUP($B$5,IF($B$4="Before 1/1/2015",'Efficiency 2013 '!$H$8:$L$12,'Efficiency 2013 '!$H$17:$L$21),$B$7+3)</f>
        <v>7.0410000000000004</v>
      </c>
      <c r="C9" s="62" t="s">
        <v>104</v>
      </c>
      <c r="D9" s="28" t="s">
        <v>72</v>
      </c>
      <c r="N9" s="51" t="s">
        <v>52</v>
      </c>
    </row>
    <row r="10" spans="1:14" s="21" customFormat="1" ht="19.95" customHeight="1" x14ac:dyDescent="0.25">
      <c r="A10" s="25" t="s">
        <v>25</v>
      </c>
      <c r="B10" s="30">
        <v>6</v>
      </c>
      <c r="C10" s="46" t="s">
        <v>47</v>
      </c>
      <c r="D10" s="28" t="s">
        <v>65</v>
      </c>
      <c r="G10" s="21">
        <f>37-6</f>
        <v>31</v>
      </c>
      <c r="N10" s="51" t="s">
        <v>69</v>
      </c>
    </row>
    <row r="11" spans="1:14" s="21" customFormat="1" ht="19.95" customHeight="1" x14ac:dyDescent="0.25">
      <c r="A11" s="25" t="s">
        <v>28</v>
      </c>
      <c r="B11" s="30">
        <v>37</v>
      </c>
      <c r="C11" s="46" t="s">
        <v>47</v>
      </c>
      <c r="D11" s="28" t="s">
        <v>66</v>
      </c>
    </row>
    <row r="12" spans="1:14" s="21" customFormat="1" ht="19.95" customHeight="1" x14ac:dyDescent="0.25">
      <c r="A12" s="28" t="s">
        <v>21</v>
      </c>
      <c r="B12" s="31">
        <f>B11-B10</f>
        <v>31</v>
      </c>
      <c r="C12" s="46" t="s">
        <v>67</v>
      </c>
      <c r="D12" s="25" t="s">
        <v>13</v>
      </c>
    </row>
    <row r="13" spans="1:14" s="21" customFormat="1" ht="19.95" hidden="1" customHeight="1" x14ac:dyDescent="0.25">
      <c r="A13" s="38" t="s">
        <v>22</v>
      </c>
      <c r="B13" s="42" t="b">
        <f>AND(B12&gt;=11,B12&lt;=44)</f>
        <v>1</v>
      </c>
      <c r="C13" s="40"/>
      <c r="D13" s="41"/>
    </row>
    <row r="14" spans="1:14" s="21" customFormat="1" ht="19.95" customHeight="1" x14ac:dyDescent="0.25">
      <c r="A14" s="28" t="s">
        <v>22</v>
      </c>
      <c r="B14" s="29" t="str">
        <f>IF(B13=TRUE,"OK","NOT OK")</f>
        <v>OK</v>
      </c>
      <c r="C14" s="45" t="s">
        <v>45</v>
      </c>
      <c r="D14" s="28" t="s">
        <v>68</v>
      </c>
    </row>
    <row r="15" spans="1:14" s="21" customFormat="1" ht="19.95" customHeight="1" x14ac:dyDescent="0.25">
      <c r="A15" s="25" t="s">
        <v>7</v>
      </c>
      <c r="B15" s="32">
        <f>0.0000015318*B12^4-0.000202076*B12^3+0.01018*B12^2-0.264958*B12+3.9302</f>
        <v>0.89408535179999937</v>
      </c>
      <c r="C15" s="45" t="s">
        <v>45</v>
      </c>
      <c r="D15" s="28" t="s">
        <v>91</v>
      </c>
    </row>
    <row r="16" spans="1:14" s="21" customFormat="1" ht="19.95" customHeight="1" x14ac:dyDescent="0.25">
      <c r="A16" s="25" t="s">
        <v>8</v>
      </c>
      <c r="B16" s="32">
        <f>0.0027*B10+0.982</f>
        <v>0.99819999999999998</v>
      </c>
      <c r="C16" s="45" t="s">
        <v>45</v>
      </c>
      <c r="D16" s="28" t="s">
        <v>89</v>
      </c>
    </row>
    <row r="17" spans="1:5" s="21" customFormat="1" ht="19.95" customHeight="1" x14ac:dyDescent="0.25">
      <c r="A17" s="25" t="s">
        <v>2</v>
      </c>
      <c r="B17" s="32">
        <f>IF(B13=TRUE,(B15*B16),"Error check lift")</f>
        <v>0.89247599816675938</v>
      </c>
      <c r="C17" s="45" t="s">
        <v>45</v>
      </c>
      <c r="D17" s="28" t="s">
        <v>27</v>
      </c>
    </row>
    <row r="18" spans="1:5" s="21" customFormat="1" ht="19.95" customHeight="1" x14ac:dyDescent="0.25">
      <c r="A18" s="25" t="s">
        <v>16</v>
      </c>
      <c r="B18" s="29">
        <f>B8*B17</f>
        <v>5.6101041244762495</v>
      </c>
      <c r="C18" s="62" t="s">
        <v>104</v>
      </c>
      <c r="D18" s="33" t="s">
        <v>33</v>
      </c>
    </row>
    <row r="19" spans="1:5" s="21" customFormat="1" ht="19.95" customHeight="1" x14ac:dyDescent="0.25">
      <c r="A19" s="23" t="s">
        <v>63</v>
      </c>
      <c r="B19" s="29">
        <f>B9*B17</f>
        <v>6.2839235030921534</v>
      </c>
      <c r="C19" s="62" t="s">
        <v>104</v>
      </c>
      <c r="D19" s="25" t="s">
        <v>34</v>
      </c>
    </row>
    <row r="20" spans="1:5" x14ac:dyDescent="0.25">
      <c r="A20" s="3"/>
      <c r="C20" s="3"/>
      <c r="D20" s="3"/>
    </row>
    <row r="21" spans="1:5" ht="19.95" customHeight="1" x14ac:dyDescent="0.25">
      <c r="A21" s="3" t="s">
        <v>19</v>
      </c>
      <c r="B21" s="5"/>
      <c r="C21" s="3"/>
      <c r="D21" s="66" t="s">
        <v>92</v>
      </c>
    </row>
    <row r="22" spans="1:5" ht="19.95" customHeight="1" x14ac:dyDescent="0.25">
      <c r="A22" s="3" t="s">
        <v>20</v>
      </c>
      <c r="B22" s="48" t="s">
        <v>44</v>
      </c>
      <c r="C22" s="3"/>
      <c r="D22" s="66"/>
    </row>
    <row r="23" spans="1:5" x14ac:dyDescent="0.25">
      <c r="C23" s="3"/>
      <c r="D23" s="3"/>
    </row>
    <row r="25" spans="1:5" x14ac:dyDescent="0.25">
      <c r="B25" s="2"/>
    </row>
    <row r="26" spans="1:5" x14ac:dyDescent="0.25">
      <c r="B26" s="8"/>
      <c r="C26" s="6"/>
    </row>
    <row r="27" spans="1:5" x14ac:dyDescent="0.25">
      <c r="B27" s="7"/>
      <c r="C27" s="6"/>
    </row>
    <row r="28" spans="1:5" x14ac:dyDescent="0.25">
      <c r="B28" s="7"/>
      <c r="C28" s="6"/>
    </row>
    <row r="29" spans="1:5" x14ac:dyDescent="0.25">
      <c r="C29" s="6"/>
      <c r="E29" s="6"/>
    </row>
    <row r="30" spans="1:5" x14ac:dyDescent="0.25">
      <c r="C30" s="6"/>
      <c r="D30" s="6"/>
      <c r="E30" s="6"/>
    </row>
    <row r="31" spans="1:5" x14ac:dyDescent="0.25">
      <c r="C31" s="6"/>
    </row>
  </sheetData>
  <sheetProtection password="D183" sheet="1" objects="1" scenarios="1"/>
  <mergeCells count="1">
    <mergeCell ref="D21:D22"/>
  </mergeCells>
  <phoneticPr fontId="0" type="noConversion"/>
  <dataValidations count="4">
    <dataValidation type="list" allowBlank="1" showInputMessage="1" showErrorMessage="1" sqref="B6">
      <formula1>$N$3:$N$4</formula1>
    </dataValidation>
    <dataValidation type="decimal" operator="greaterThanOrEqual" allowBlank="1" showInputMessage="1" showErrorMessage="1" error="Below the lower limit" sqref="B10">
      <formula1>2</formula1>
    </dataValidation>
    <dataValidation type="decimal" operator="lessThanOrEqual" allowBlank="1" showInputMessage="1" showErrorMessage="1" error="Above the upper limit" sqref="B11">
      <formula1>46</formula1>
    </dataValidation>
    <dataValidation type="list" allowBlank="1" showInputMessage="1" showErrorMessage="1" promptTitle="Effective Date" prompt="Select before 1/1/2015 or after 1/1/2015" sqref="B4">
      <formula1>$N$9:$N$10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24"/>
  <sheetViews>
    <sheetView showGridLines="0" zoomScaleNormal="100" workbookViewId="0">
      <selection activeCell="D28" sqref="D28"/>
    </sheetView>
  </sheetViews>
  <sheetFormatPr defaultRowHeight="13.2" x14ac:dyDescent="0.25"/>
  <cols>
    <col min="1" max="1" width="33.77734375" customWidth="1"/>
    <col min="2" max="2" width="17.33203125" customWidth="1"/>
    <col min="3" max="3" width="14.88671875" style="14" customWidth="1"/>
    <col min="4" max="4" width="90.6640625" customWidth="1"/>
    <col min="14" max="14" width="17.109375" customWidth="1"/>
  </cols>
  <sheetData>
    <row r="1" spans="1:14" ht="15.6" x14ac:dyDescent="0.3">
      <c r="A1" s="63" t="s">
        <v>77</v>
      </c>
      <c r="B1" s="16"/>
      <c r="C1" s="16"/>
      <c r="D1" s="16"/>
    </row>
    <row r="2" spans="1:14" x14ac:dyDescent="0.25">
      <c r="A2" s="1" t="s">
        <v>18</v>
      </c>
    </row>
    <row r="3" spans="1:14" s="21" customFormat="1" ht="19.95" customHeight="1" x14ac:dyDescent="0.25">
      <c r="A3" s="17" t="s">
        <v>3</v>
      </c>
      <c r="B3" s="18" t="s">
        <v>4</v>
      </c>
      <c r="C3" s="19" t="s">
        <v>58</v>
      </c>
      <c r="D3" s="20" t="s">
        <v>12</v>
      </c>
      <c r="N3" s="43" t="s">
        <v>7</v>
      </c>
    </row>
    <row r="4" spans="1:14" s="21" customFormat="1" ht="19.95" customHeight="1" x14ac:dyDescent="0.25">
      <c r="A4" s="25" t="s">
        <v>0</v>
      </c>
      <c r="B4" s="53">
        <v>600</v>
      </c>
      <c r="C4" s="27" t="s">
        <v>1</v>
      </c>
      <c r="D4" s="28" t="s">
        <v>55</v>
      </c>
      <c r="N4" s="43" t="s">
        <v>8</v>
      </c>
    </row>
    <row r="5" spans="1:14" s="21" customFormat="1" ht="19.95" customHeight="1" x14ac:dyDescent="0.25">
      <c r="A5" s="25" t="s">
        <v>6</v>
      </c>
      <c r="B5" s="26" t="s">
        <v>8</v>
      </c>
      <c r="C5" s="27" t="s">
        <v>9</v>
      </c>
      <c r="D5" s="28" t="s">
        <v>56</v>
      </c>
      <c r="N5" s="22"/>
    </row>
    <row r="6" spans="1:14" s="21" customFormat="1" ht="19.95" hidden="1" customHeight="1" x14ac:dyDescent="0.25">
      <c r="A6" s="38" t="s">
        <v>43</v>
      </c>
      <c r="B6" s="39">
        <f>IF(B5="A",0,2)</f>
        <v>2</v>
      </c>
      <c r="C6" s="40"/>
      <c r="D6" s="38" t="s">
        <v>59</v>
      </c>
      <c r="N6" s="22"/>
    </row>
    <row r="7" spans="1:14" s="21" customFormat="1" ht="19.95" customHeight="1" x14ac:dyDescent="0.25">
      <c r="A7" s="28" t="s">
        <v>39</v>
      </c>
      <c r="B7" s="32">
        <f>VLOOKUP($B$4,'Efficiency 2016'!$A$9:$E$13,$B$6+2)</f>
        <v>0.58499999999999996</v>
      </c>
      <c r="C7" s="27" t="s">
        <v>38</v>
      </c>
      <c r="D7" s="28" t="s">
        <v>78</v>
      </c>
      <c r="N7" s="51" t="s">
        <v>54</v>
      </c>
    </row>
    <row r="8" spans="1:14" s="21" customFormat="1" ht="19.95" customHeight="1" x14ac:dyDescent="0.25">
      <c r="A8" s="28" t="s">
        <v>84</v>
      </c>
      <c r="B8" s="32">
        <f>VLOOKUP($B$4,'Efficiency 2016'!$A$9:$E$13,$B$6+3)</f>
        <v>0.38</v>
      </c>
      <c r="C8" s="27" t="s">
        <v>38</v>
      </c>
      <c r="D8" s="28" t="s">
        <v>79</v>
      </c>
      <c r="N8" s="51" t="s">
        <v>53</v>
      </c>
    </row>
    <row r="9" spans="1:14" s="21" customFormat="1" ht="19.95" customHeight="1" x14ac:dyDescent="0.25">
      <c r="A9" s="25" t="s">
        <v>25</v>
      </c>
      <c r="B9" s="30">
        <v>42</v>
      </c>
      <c r="C9" s="46" t="s">
        <v>46</v>
      </c>
      <c r="D9" s="28" t="s">
        <v>81</v>
      </c>
    </row>
    <row r="10" spans="1:14" s="21" customFormat="1" ht="19.95" customHeight="1" x14ac:dyDescent="0.25">
      <c r="A10" s="25" t="s">
        <v>28</v>
      </c>
      <c r="B10" s="30">
        <v>91.16</v>
      </c>
      <c r="C10" s="46" t="s">
        <v>46</v>
      </c>
      <c r="D10" s="28" t="s">
        <v>82</v>
      </c>
    </row>
    <row r="11" spans="1:14" s="21" customFormat="1" ht="19.95" customHeight="1" x14ac:dyDescent="0.25">
      <c r="A11" s="28" t="s">
        <v>21</v>
      </c>
      <c r="B11" s="31">
        <f>B10-B9</f>
        <v>49.16</v>
      </c>
      <c r="C11" s="46" t="s">
        <v>46</v>
      </c>
      <c r="D11" s="25" t="s">
        <v>13</v>
      </c>
    </row>
    <row r="12" spans="1:14" s="21" customFormat="1" ht="19.95" hidden="1" customHeight="1" x14ac:dyDescent="0.25">
      <c r="A12" s="38" t="s">
        <v>22</v>
      </c>
      <c r="B12" s="42" t="b">
        <f>AND(B11&gt;=20,B11&lt;=80)</f>
        <v>1</v>
      </c>
      <c r="C12" s="40"/>
      <c r="D12" s="38" t="s">
        <v>59</v>
      </c>
    </row>
    <row r="13" spans="1:14" s="21" customFormat="1" ht="19.95" customHeight="1" x14ac:dyDescent="0.25">
      <c r="A13" s="28" t="s">
        <v>22</v>
      </c>
      <c r="B13" s="29" t="str">
        <f>IF(B12=TRUE,"OK","NOT OK")</f>
        <v>OK</v>
      </c>
      <c r="C13" s="46" t="s">
        <v>46</v>
      </c>
      <c r="D13" s="28" t="s">
        <v>87</v>
      </c>
    </row>
    <row r="14" spans="1:14" s="21" customFormat="1" ht="19.95" customHeight="1" x14ac:dyDescent="0.25">
      <c r="A14" s="25" t="s">
        <v>7</v>
      </c>
      <c r="B14" s="54">
        <f>0.00000014592*B11^4-0.0000346496*B11^3+0.00314196*B11^2-0.147199*B11+3.93073</f>
        <v>1.0233059827243705</v>
      </c>
      <c r="C14" s="46"/>
      <c r="D14" s="28" t="s">
        <v>80</v>
      </c>
    </row>
    <row r="15" spans="1:14" s="21" customFormat="1" ht="19.95" customHeight="1" x14ac:dyDescent="0.25">
      <c r="A15" s="25" t="s">
        <v>8</v>
      </c>
      <c r="B15" s="54">
        <f>0.0015*B9+0.934</f>
        <v>0.99700000000000011</v>
      </c>
      <c r="C15" s="45" t="s">
        <v>45</v>
      </c>
      <c r="D15" s="28" t="s">
        <v>24</v>
      </c>
    </row>
    <row r="16" spans="1:14" s="21" customFormat="1" ht="19.95" customHeight="1" x14ac:dyDescent="0.25">
      <c r="A16" s="25" t="s">
        <v>2</v>
      </c>
      <c r="B16" s="54">
        <f>IF(B12=TRUE,(B14*B15),"Error check lift")</f>
        <v>1.0202360647761974</v>
      </c>
      <c r="C16" s="45" t="s">
        <v>45</v>
      </c>
      <c r="D16" s="28" t="s">
        <v>27</v>
      </c>
    </row>
    <row r="17" spans="1:4" s="21" customFormat="1" ht="19.95" customHeight="1" x14ac:dyDescent="0.25">
      <c r="A17" s="25" t="s">
        <v>16</v>
      </c>
      <c r="B17" s="32">
        <f>B7/B16</f>
        <v>0.57339670709281154</v>
      </c>
      <c r="C17" s="27" t="s">
        <v>38</v>
      </c>
      <c r="D17" s="33" t="s">
        <v>41</v>
      </c>
    </row>
    <row r="18" spans="1:4" s="21" customFormat="1" ht="19.95" customHeight="1" x14ac:dyDescent="0.25">
      <c r="A18" s="23" t="s">
        <v>83</v>
      </c>
      <c r="B18" s="32">
        <f>B8/B16</f>
        <v>0.3724628182825101</v>
      </c>
      <c r="C18" s="27" t="s">
        <v>38</v>
      </c>
      <c r="D18" s="25" t="s">
        <v>42</v>
      </c>
    </row>
    <row r="19" spans="1:4" s="21" customFormat="1" ht="19.95" customHeight="1" x14ac:dyDescent="0.25">
      <c r="A19" s="34"/>
      <c r="C19" s="35"/>
      <c r="D19" s="34"/>
    </row>
    <row r="20" spans="1:4" s="21" customFormat="1" ht="19.95" customHeight="1" x14ac:dyDescent="0.25">
      <c r="A20" s="34" t="s">
        <v>19</v>
      </c>
      <c r="B20" s="36"/>
      <c r="C20" s="35"/>
      <c r="D20" s="34"/>
    </row>
    <row r="21" spans="1:4" s="21" customFormat="1" ht="19.95" customHeight="1" x14ac:dyDescent="0.25">
      <c r="A21" s="34" t="s">
        <v>20</v>
      </c>
      <c r="B21" s="44" t="s">
        <v>44</v>
      </c>
      <c r="C21" s="35"/>
      <c r="D21" s="34"/>
    </row>
    <row r="22" spans="1:4" x14ac:dyDescent="0.25">
      <c r="C22" s="15"/>
      <c r="D22" s="3"/>
    </row>
    <row r="24" spans="1:4" x14ac:dyDescent="0.25">
      <c r="B24" s="2"/>
    </row>
  </sheetData>
  <sheetProtection password="D183" sheet="1" objects="1" scenarios="1"/>
  <dataValidations count="3">
    <dataValidation type="decimal" operator="lessThanOrEqual" allowBlank="1" showInputMessage="1" showErrorMessage="1" error="Above the upper limit" sqref="B10">
      <formula1>115</formula1>
    </dataValidation>
    <dataValidation type="decimal" allowBlank="1" showInputMessage="1" showErrorMessage="1" error="Below the lower limit" sqref="B9">
      <formula1>36</formula1>
      <formula2>60</formula2>
    </dataValidation>
    <dataValidation type="list" allowBlank="1" showInputMessage="1" showErrorMessage="1" promptTitle="Efficiency Path" prompt="Select either path A or Path B" sqref="B5">
      <formula1>$N$3:$N$4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30"/>
  <sheetViews>
    <sheetView showGridLines="0" zoomScaleNormal="100" workbookViewId="0">
      <selection activeCell="A18" sqref="A18"/>
    </sheetView>
  </sheetViews>
  <sheetFormatPr defaultRowHeight="13.2" x14ac:dyDescent="0.25"/>
  <cols>
    <col min="1" max="1" width="32.44140625" customWidth="1"/>
    <col min="2" max="2" width="13.21875" customWidth="1"/>
    <col min="3" max="3" width="12.88671875" customWidth="1"/>
    <col min="4" max="4" width="92.33203125" customWidth="1"/>
    <col min="5" max="5" width="12.33203125" customWidth="1"/>
    <col min="14" max="14" width="17.33203125" customWidth="1"/>
  </cols>
  <sheetData>
    <row r="1" spans="1:14" ht="15.6" x14ac:dyDescent="0.3">
      <c r="A1" s="63" t="s">
        <v>77</v>
      </c>
    </row>
    <row r="2" spans="1:14" x14ac:dyDescent="0.25">
      <c r="A2" s="1" t="s">
        <v>35</v>
      </c>
    </row>
    <row r="3" spans="1:14" s="60" customFormat="1" ht="19.95" customHeight="1" x14ac:dyDescent="0.25">
      <c r="A3" s="58" t="s">
        <v>3</v>
      </c>
      <c r="B3" s="58" t="s">
        <v>4</v>
      </c>
      <c r="C3" s="59" t="s">
        <v>58</v>
      </c>
      <c r="D3" s="59" t="s">
        <v>12</v>
      </c>
      <c r="N3" s="61" t="s">
        <v>7</v>
      </c>
    </row>
    <row r="4" spans="1:14" s="21" customFormat="1" ht="19.95" customHeight="1" x14ac:dyDescent="0.25">
      <c r="A4" s="25" t="s">
        <v>0</v>
      </c>
      <c r="B4" s="26">
        <v>2110</v>
      </c>
      <c r="C4" s="27" t="s">
        <v>29</v>
      </c>
      <c r="D4" s="28" t="s">
        <v>55</v>
      </c>
      <c r="N4" s="61" t="s">
        <v>8</v>
      </c>
    </row>
    <row r="5" spans="1:14" s="21" customFormat="1" ht="19.95" customHeight="1" x14ac:dyDescent="0.25">
      <c r="A5" s="25" t="s">
        <v>6</v>
      </c>
      <c r="B5" s="26" t="s">
        <v>7</v>
      </c>
      <c r="C5" s="27" t="s">
        <v>9</v>
      </c>
      <c r="D5" s="28" t="s">
        <v>56</v>
      </c>
      <c r="H5"/>
      <c r="I5"/>
    </row>
    <row r="6" spans="1:14" s="21" customFormat="1" ht="19.95" hidden="1" customHeight="1" x14ac:dyDescent="0.25">
      <c r="A6" s="38" t="s">
        <v>43</v>
      </c>
      <c r="B6" s="39">
        <f>IF(B5="A",0,2)</f>
        <v>0</v>
      </c>
      <c r="C6" s="40"/>
      <c r="D6" s="41"/>
      <c r="H6"/>
      <c r="I6"/>
    </row>
    <row r="7" spans="1:14" s="21" customFormat="1" ht="19.95" customHeight="1" x14ac:dyDescent="0.25">
      <c r="A7" s="25" t="s">
        <v>5</v>
      </c>
      <c r="B7" s="29">
        <f>VLOOKUP($B$4,'Efficiency 2016'!$H$9:$L$13,$B$6+2)</f>
        <v>6.2859999999999996</v>
      </c>
      <c r="C7" s="62" t="s">
        <v>104</v>
      </c>
      <c r="D7" s="28" t="s">
        <v>71</v>
      </c>
      <c r="H7"/>
      <c r="I7"/>
    </row>
    <row r="8" spans="1:14" s="21" customFormat="1" ht="19.95" customHeight="1" x14ac:dyDescent="0.25">
      <c r="A8" s="25" t="s">
        <v>32</v>
      </c>
      <c r="B8" s="29">
        <f>VLOOKUP($B$4,'Efficiency 2016'!$H$9:$L$13,$B$6+3)</f>
        <v>7.0410000000000004</v>
      </c>
      <c r="C8" s="62" t="s">
        <v>104</v>
      </c>
      <c r="D8" s="28" t="s">
        <v>72</v>
      </c>
      <c r="N8" s="51" t="s">
        <v>52</v>
      </c>
    </row>
    <row r="9" spans="1:14" s="21" customFormat="1" ht="19.95" customHeight="1" x14ac:dyDescent="0.25">
      <c r="A9" s="25" t="s">
        <v>25</v>
      </c>
      <c r="B9" s="30">
        <v>6</v>
      </c>
      <c r="C9" s="46" t="s">
        <v>47</v>
      </c>
      <c r="D9" s="28" t="s">
        <v>85</v>
      </c>
      <c r="N9" s="51" t="s">
        <v>69</v>
      </c>
    </row>
    <row r="10" spans="1:14" s="21" customFormat="1" ht="19.95" customHeight="1" x14ac:dyDescent="0.25">
      <c r="A10" s="25" t="s">
        <v>28</v>
      </c>
      <c r="B10" s="30">
        <v>37</v>
      </c>
      <c r="C10" s="46" t="s">
        <v>47</v>
      </c>
      <c r="D10" s="28" t="s">
        <v>66</v>
      </c>
    </row>
    <row r="11" spans="1:14" s="21" customFormat="1" ht="19.95" customHeight="1" x14ac:dyDescent="0.25">
      <c r="A11" s="28" t="s">
        <v>21</v>
      </c>
      <c r="B11" s="31">
        <f>B10-B9</f>
        <v>31</v>
      </c>
      <c r="C11" s="46" t="s">
        <v>67</v>
      </c>
      <c r="D11" s="25" t="s">
        <v>13</v>
      </c>
    </row>
    <row r="12" spans="1:14" s="21" customFormat="1" ht="19.95" hidden="1" customHeight="1" x14ac:dyDescent="0.25">
      <c r="A12" s="38" t="s">
        <v>22</v>
      </c>
      <c r="B12" s="42" t="b">
        <f>AND(B11&gt;=11,B11&lt;=44)</f>
        <v>1</v>
      </c>
      <c r="C12" s="40"/>
      <c r="D12" s="41"/>
    </row>
    <row r="13" spans="1:14" s="21" customFormat="1" ht="19.95" customHeight="1" x14ac:dyDescent="0.25">
      <c r="A13" s="28" t="s">
        <v>22</v>
      </c>
      <c r="B13" s="29" t="str">
        <f>IF(B12=TRUE,"OK","NOT OK")</f>
        <v>OK</v>
      </c>
      <c r="C13" s="45" t="s">
        <v>45</v>
      </c>
      <c r="D13" s="28" t="s">
        <v>86</v>
      </c>
    </row>
    <row r="14" spans="1:14" s="21" customFormat="1" ht="19.95" customHeight="1" x14ac:dyDescent="0.25">
      <c r="A14" s="25" t="s">
        <v>7</v>
      </c>
      <c r="B14" s="55">
        <f>0.00000153181*B11^4-0.000202076*B11^3+0.01018*B11^2-0.264958*B11+3.93073</f>
        <v>0.8946245870099987</v>
      </c>
      <c r="C14" s="45" t="s">
        <v>45</v>
      </c>
      <c r="D14" s="28" t="s">
        <v>88</v>
      </c>
    </row>
    <row r="15" spans="1:14" s="21" customFormat="1" ht="19.95" customHeight="1" x14ac:dyDescent="0.25">
      <c r="A15" s="25" t="s">
        <v>8</v>
      </c>
      <c r="B15" s="55">
        <f>0.0027*B9+0.982</f>
        <v>0.99819999999999998</v>
      </c>
      <c r="C15" s="45" t="s">
        <v>45</v>
      </c>
      <c r="D15" s="28" t="s">
        <v>89</v>
      </c>
    </row>
    <row r="16" spans="1:14" s="21" customFormat="1" ht="19.95" customHeight="1" x14ac:dyDescent="0.25">
      <c r="A16" s="25" t="s">
        <v>2</v>
      </c>
      <c r="B16" s="55">
        <f>IF(B12=TRUE,(B14*B15),"Error check lift")</f>
        <v>0.89301426275338069</v>
      </c>
      <c r="C16" s="45" t="s">
        <v>45</v>
      </c>
      <c r="D16" s="28" t="s">
        <v>27</v>
      </c>
    </row>
    <row r="17" spans="1:5" s="21" customFormat="1" ht="19.95" customHeight="1" x14ac:dyDescent="0.25">
      <c r="A17" s="25" t="s">
        <v>16</v>
      </c>
      <c r="B17" s="29">
        <f>B7*B16</f>
        <v>5.6134876556677504</v>
      </c>
      <c r="C17" s="62" t="s">
        <v>104</v>
      </c>
      <c r="D17" s="33" t="s">
        <v>33</v>
      </c>
    </row>
    <row r="18" spans="1:5" s="21" customFormat="1" ht="19.95" customHeight="1" x14ac:dyDescent="0.25">
      <c r="A18" s="23" t="s">
        <v>90</v>
      </c>
      <c r="B18" s="29">
        <f>B8*B16</f>
        <v>6.2877134240465535</v>
      </c>
      <c r="C18" s="62" t="s">
        <v>104</v>
      </c>
      <c r="D18" s="25" t="s">
        <v>34</v>
      </c>
    </row>
    <row r="19" spans="1:5" x14ac:dyDescent="0.25">
      <c r="A19" s="3"/>
      <c r="C19" s="3"/>
      <c r="D19" s="3"/>
    </row>
    <row r="20" spans="1:5" ht="19.95" customHeight="1" x14ac:dyDescent="0.25">
      <c r="A20" s="3" t="s">
        <v>19</v>
      </c>
      <c r="B20" s="5"/>
      <c r="C20" s="3"/>
      <c r="D20" s="52"/>
    </row>
    <row r="21" spans="1:5" ht="19.95" customHeight="1" x14ac:dyDescent="0.25">
      <c r="A21" s="3" t="s">
        <v>20</v>
      </c>
      <c r="B21" s="48" t="s">
        <v>44</v>
      </c>
      <c r="C21" s="3"/>
      <c r="D21" s="3"/>
    </row>
    <row r="22" spans="1:5" x14ac:dyDescent="0.25">
      <c r="C22" s="3"/>
      <c r="D22" s="3"/>
    </row>
    <row r="24" spans="1:5" x14ac:dyDescent="0.25">
      <c r="B24" s="2"/>
    </row>
    <row r="25" spans="1:5" x14ac:dyDescent="0.25">
      <c r="B25" s="8"/>
      <c r="C25" s="6"/>
    </row>
    <row r="26" spans="1:5" x14ac:dyDescent="0.25">
      <c r="B26" s="7"/>
      <c r="C26" s="6"/>
    </row>
    <row r="27" spans="1:5" x14ac:dyDescent="0.25">
      <c r="B27" s="7"/>
      <c r="C27" s="6"/>
    </row>
    <row r="28" spans="1:5" x14ac:dyDescent="0.25">
      <c r="C28" s="6"/>
      <c r="E28" s="6"/>
    </row>
    <row r="29" spans="1:5" x14ac:dyDescent="0.25">
      <c r="C29" s="6"/>
      <c r="D29" s="6"/>
      <c r="E29" s="6"/>
    </row>
    <row r="30" spans="1:5" x14ac:dyDescent="0.25">
      <c r="C30" s="6"/>
    </row>
  </sheetData>
  <sheetProtection password="D183" sheet="1" objects="1" scenarios="1"/>
  <dataValidations disablePrompts="1" count="3">
    <dataValidation type="decimal" operator="lessThanOrEqual" allowBlank="1" showInputMessage="1" showErrorMessage="1" error="Above the upper limit" sqref="B10">
      <formula1>46</formula1>
    </dataValidation>
    <dataValidation type="decimal" allowBlank="1" showInputMessage="1" showErrorMessage="1" error="Below the lower limit" sqref="B9">
      <formula1>2.2</formula1>
      <formula2>15.6</formula2>
    </dataValidation>
    <dataValidation type="list" allowBlank="1" showInputMessage="1" showErrorMessage="1" sqref="B5">
      <formula1>$N$3:$N$4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"/>
  <sheetViews>
    <sheetView topLeftCell="A2" workbookViewId="0">
      <selection activeCell="S30" sqref="S30"/>
    </sheetView>
  </sheetViews>
  <sheetFormatPr defaultRowHeight="13.2" x14ac:dyDescent="0.25"/>
  <sheetData/>
  <sheetProtection selectLockedCells="1" selectUnlockedCells="1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2:C18"/>
  <sheetViews>
    <sheetView topLeftCell="A2" workbookViewId="0">
      <selection activeCell="S30" sqref="S30"/>
    </sheetView>
  </sheetViews>
  <sheetFormatPr defaultRowHeight="13.2" x14ac:dyDescent="0.25"/>
  <sheetData>
    <row r="2" spans="1:3" x14ac:dyDescent="0.25">
      <c r="A2" s="4" t="s">
        <v>30</v>
      </c>
      <c r="B2" s="3"/>
      <c r="C2" s="3"/>
    </row>
    <row r="3" spans="1:3" x14ac:dyDescent="0.25">
      <c r="A3" s="49" t="s">
        <v>14</v>
      </c>
      <c r="B3" s="67" t="s">
        <v>7</v>
      </c>
      <c r="C3" s="67"/>
    </row>
    <row r="4" spans="1:3" x14ac:dyDescent="0.25">
      <c r="A4" s="12" t="s">
        <v>15</v>
      </c>
      <c r="B4" s="49" t="s">
        <v>10</v>
      </c>
      <c r="C4" s="49" t="s">
        <v>11</v>
      </c>
    </row>
    <row r="5" spans="1:3" x14ac:dyDescent="0.25">
      <c r="A5" s="49" t="s">
        <v>17</v>
      </c>
      <c r="B5" s="49" t="s">
        <v>31</v>
      </c>
      <c r="C5" s="49" t="s">
        <v>38</v>
      </c>
    </row>
    <row r="6" spans="1:3" x14ac:dyDescent="0.25">
      <c r="A6" s="9">
        <v>0</v>
      </c>
      <c r="B6" s="10">
        <v>5</v>
      </c>
      <c r="C6" s="10">
        <v>5.25</v>
      </c>
    </row>
    <row r="7" spans="1:3" x14ac:dyDescent="0.25">
      <c r="A7" s="9">
        <v>150</v>
      </c>
      <c r="B7" s="10">
        <v>5.55</v>
      </c>
      <c r="C7" s="10">
        <v>5.9</v>
      </c>
    </row>
    <row r="8" spans="1:3" x14ac:dyDescent="0.25">
      <c r="A8" s="9">
        <v>300</v>
      </c>
      <c r="B8" s="10">
        <v>6.1</v>
      </c>
      <c r="C8" s="10">
        <v>6.4</v>
      </c>
    </row>
    <row r="9" spans="1:3" x14ac:dyDescent="0.25">
      <c r="A9" s="3"/>
      <c r="C9" s="3"/>
    </row>
    <row r="10" spans="1:3" x14ac:dyDescent="0.25">
      <c r="A10" s="3"/>
      <c r="C10" s="3"/>
    </row>
    <row r="11" spans="1:3" x14ac:dyDescent="0.25">
      <c r="A11" s="4" t="s">
        <v>36</v>
      </c>
      <c r="B11" s="3"/>
      <c r="C11" s="3"/>
    </row>
    <row r="12" spans="1:3" x14ac:dyDescent="0.25">
      <c r="A12" s="49" t="s">
        <v>14</v>
      </c>
      <c r="B12" s="67" t="s">
        <v>7</v>
      </c>
      <c r="C12" s="67"/>
    </row>
    <row r="13" spans="1:3" x14ac:dyDescent="0.25">
      <c r="A13" s="12" t="s">
        <v>15</v>
      </c>
      <c r="B13" s="49" t="s">
        <v>10</v>
      </c>
      <c r="C13" s="49" t="s">
        <v>11</v>
      </c>
    </row>
    <row r="14" spans="1:3" x14ac:dyDescent="0.25">
      <c r="A14" s="49" t="s">
        <v>37</v>
      </c>
      <c r="B14" s="49" t="s">
        <v>31</v>
      </c>
      <c r="C14" s="49" t="s">
        <v>31</v>
      </c>
    </row>
    <row r="15" spans="1:3" x14ac:dyDescent="0.25">
      <c r="A15" s="9">
        <v>0</v>
      </c>
      <c r="B15" s="10">
        <v>5</v>
      </c>
      <c r="C15" s="10">
        <v>5.25</v>
      </c>
    </row>
    <row r="16" spans="1:3" x14ac:dyDescent="0.25">
      <c r="A16" s="9">
        <v>528</v>
      </c>
      <c r="B16" s="10">
        <v>5.55</v>
      </c>
      <c r="C16" s="10">
        <v>5.9</v>
      </c>
    </row>
    <row r="17" spans="1:3" x14ac:dyDescent="0.25">
      <c r="A17" s="9">
        <v>1055</v>
      </c>
      <c r="B17" s="10">
        <v>6.1</v>
      </c>
      <c r="C17" s="10">
        <v>6.4</v>
      </c>
    </row>
    <row r="18" spans="1:3" x14ac:dyDescent="0.25">
      <c r="A18" s="3"/>
      <c r="C18" s="3"/>
    </row>
  </sheetData>
  <sheetProtection selectLockedCells="1" selectUnlockedCells="1"/>
  <mergeCells count="2">
    <mergeCell ref="B3:C3"/>
    <mergeCell ref="B12:C12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Background</vt:lpstr>
      <vt:lpstr>90.1-2010 KADJ - IP</vt:lpstr>
      <vt:lpstr>90.1-2010 KADJ - SI</vt:lpstr>
      <vt:lpstr>90.1-2013 KADJ - IP</vt:lpstr>
      <vt:lpstr>90.1-2013  KADJ - SI</vt:lpstr>
      <vt:lpstr>90.1-2016  KADJ - IP</vt:lpstr>
      <vt:lpstr>90.1-2016 KADJ - SI</vt:lpstr>
      <vt:lpstr>Efficiency 2004</vt:lpstr>
      <vt:lpstr>Efficiency 2007</vt:lpstr>
      <vt:lpstr>Efficiency 2010</vt:lpstr>
      <vt:lpstr>Efficiency 2013 </vt:lpstr>
      <vt:lpstr>Efficiency 2016</vt:lpstr>
      <vt:lpstr>Sheet1</vt:lpstr>
    </vt:vector>
  </TitlesOfParts>
  <Company>United Technologies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chgt25f</dc:creator>
  <cp:lastModifiedBy>RGL</cp:lastModifiedBy>
  <dcterms:created xsi:type="dcterms:W3CDTF">2009-04-24T17:01:23Z</dcterms:created>
  <dcterms:modified xsi:type="dcterms:W3CDTF">2017-04-30T12:53:44Z</dcterms:modified>
</cp:coreProperties>
</file>